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kceisner\Desktop\DRGR\QPR Reporting\"/>
    </mc:Choice>
  </mc:AlternateContent>
  <xr:revisionPtr revIDLastSave="0" documentId="13_ncr:1_{E72C74FA-F026-457F-8E9C-50BA622B9AE9}" xr6:coauthVersionLast="47" xr6:coauthVersionMax="47" xr10:uidLastSave="{00000000-0000-0000-0000-000000000000}"/>
  <bookViews>
    <workbookView xWindow="-28920" yWindow="-120" windowWidth="29040" windowHeight="15225" firstSheet="1" activeTab="1" xr2:uid="{00000000-000D-0000-FFFF-FFFF00000000}"/>
  </bookViews>
  <sheets>
    <sheet name="Intro" sheetId="9" r:id="rId1"/>
    <sheet name="Financial Proj" sheetId="5" r:id="rId2"/>
    <sheet name="Performance Proj" sheetId="6" r:id="rId3"/>
    <sheet name="DRGR Projections" sheetId="7" state="hidden" r:id="rId4"/>
    <sheet name="DRGR Assumptions" sheetId="8"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4" i="5" l="1"/>
  <c r="P84" i="5"/>
  <c r="Q84" i="5"/>
  <c r="R84" i="5"/>
  <c r="S84" i="5"/>
  <c r="T84" i="5"/>
  <c r="Y29" i="5"/>
  <c r="M29" i="5" l="1"/>
  <c r="H84" i="5" l="1"/>
  <c r="G84" i="5"/>
  <c r="G83" i="5" l="1"/>
  <c r="F83" i="5"/>
  <c r="P30" i="6" l="1"/>
  <c r="Q30" i="6"/>
  <c r="R30" i="6"/>
  <c r="O30" i="6"/>
  <c r="D82" i="5" l="1"/>
  <c r="E82" i="5"/>
  <c r="F82" i="5"/>
  <c r="G82" i="5"/>
  <c r="H82" i="5"/>
  <c r="I82" i="5"/>
  <c r="J82" i="5"/>
  <c r="K82" i="5"/>
  <c r="L82" i="5"/>
  <c r="C82" i="5"/>
  <c r="D54" i="5"/>
  <c r="C54" i="5"/>
  <c r="B24" i="8" l="1"/>
  <c r="B23" i="8"/>
  <c r="D14" i="8"/>
  <c r="D13" i="8"/>
  <c r="C16" i="8" l="1"/>
  <c r="C15" i="8"/>
  <c r="D15" i="8" s="1"/>
  <c r="B10" i="8"/>
  <c r="C8" i="8" s="1"/>
  <c r="C24" i="8" l="1"/>
  <c r="F12" i="7" s="1"/>
  <c r="E26" i="8"/>
  <c r="F24" i="7" s="1"/>
  <c r="C25" i="8"/>
  <c r="F20" i="7" s="1"/>
  <c r="E23" i="8"/>
  <c r="E28" i="8"/>
  <c r="F4" i="7" s="1"/>
  <c r="C26" i="8"/>
  <c r="E22" i="8"/>
  <c r="F18" i="7" s="1"/>
  <c r="C22" i="8"/>
  <c r="F16" i="7" s="1"/>
  <c r="C23" i="8"/>
  <c r="F10" i="7" s="1"/>
  <c r="E27" i="8"/>
  <c r="F2" i="7" s="1"/>
  <c r="E24" i="8"/>
  <c r="E21" i="8"/>
  <c r="F8" i="7" s="1"/>
  <c r="C21" i="8"/>
  <c r="F6" i="7" s="1"/>
  <c r="E15" i="8"/>
  <c r="E10" i="7" s="1"/>
  <c r="E18" i="8"/>
  <c r="E22" i="7" s="1"/>
  <c r="G18" i="8"/>
  <c r="E24" i="7" s="1"/>
  <c r="E17" i="8"/>
  <c r="E20" i="7" s="1"/>
  <c r="G14" i="8"/>
  <c r="E18" i="7" s="1"/>
  <c r="E14" i="8"/>
  <c r="E16" i="7" s="1"/>
  <c r="E13" i="8"/>
  <c r="E6" i="7" s="1"/>
  <c r="G13" i="8"/>
  <c r="D16" i="8"/>
  <c r="C9" i="8"/>
  <c r="E8" i="7"/>
  <c r="F29" i="6"/>
  <c r="W29" i="6"/>
  <c r="Y3" i="5"/>
  <c r="Y5" i="5"/>
  <c r="Y31" i="5"/>
  <c r="Y56" i="5"/>
  <c r="E3" i="5"/>
  <c r="D3" i="5"/>
  <c r="D31" i="6"/>
  <c r="E31" i="6"/>
  <c r="F31" i="6"/>
  <c r="G31" i="6"/>
  <c r="H31" i="6"/>
  <c r="I31" i="6"/>
  <c r="J31" i="6"/>
  <c r="K31" i="6"/>
  <c r="L31" i="6"/>
  <c r="M31" i="6"/>
  <c r="N31" i="6"/>
  <c r="O31" i="6"/>
  <c r="P31" i="6"/>
  <c r="Q31" i="6"/>
  <c r="R31" i="6"/>
  <c r="S31" i="6"/>
  <c r="T31" i="6"/>
  <c r="U31" i="6"/>
  <c r="V31" i="6"/>
  <c r="W31" i="6"/>
  <c r="X31" i="6"/>
  <c r="Y31" i="6"/>
  <c r="C31" i="6"/>
  <c r="D5" i="6"/>
  <c r="E5" i="6"/>
  <c r="F5" i="6"/>
  <c r="G5" i="6"/>
  <c r="H5" i="6"/>
  <c r="I5" i="6"/>
  <c r="J5" i="6"/>
  <c r="K5" i="6"/>
  <c r="L5" i="6"/>
  <c r="M5" i="6"/>
  <c r="N5" i="6"/>
  <c r="O5" i="6"/>
  <c r="P5" i="6"/>
  <c r="Q5" i="6"/>
  <c r="R5" i="6"/>
  <c r="S5" i="6"/>
  <c r="T5" i="6"/>
  <c r="U5" i="6"/>
  <c r="V5" i="6"/>
  <c r="W5" i="6"/>
  <c r="X5" i="6"/>
  <c r="Y5" i="6"/>
  <c r="C5" i="6"/>
  <c r="C3" i="6"/>
  <c r="D31" i="5"/>
  <c r="D83" i="5" s="1"/>
  <c r="E31" i="5"/>
  <c r="E83" i="5" s="1"/>
  <c r="H31" i="5"/>
  <c r="I31" i="5"/>
  <c r="J31" i="5"/>
  <c r="L31" i="5"/>
  <c r="M31" i="5"/>
  <c r="N31" i="5"/>
  <c r="O31" i="5"/>
  <c r="P31" i="5"/>
  <c r="Q31" i="5"/>
  <c r="R31" i="5"/>
  <c r="S31" i="5"/>
  <c r="T31" i="5"/>
  <c r="U31" i="5"/>
  <c r="V31" i="5"/>
  <c r="W31" i="5"/>
  <c r="X31" i="5"/>
  <c r="H56" i="5"/>
  <c r="I56" i="5"/>
  <c r="J56" i="5"/>
  <c r="K56" i="5"/>
  <c r="L56" i="5"/>
  <c r="M56" i="5"/>
  <c r="N56" i="5"/>
  <c r="O56" i="5"/>
  <c r="P56" i="5"/>
  <c r="Q56" i="5"/>
  <c r="R56" i="5"/>
  <c r="S56" i="5"/>
  <c r="T56" i="5"/>
  <c r="U56" i="5"/>
  <c r="V56" i="5"/>
  <c r="W56" i="5"/>
  <c r="X56" i="5"/>
  <c r="D84" i="5"/>
  <c r="I84" i="5"/>
  <c r="J84" i="5"/>
  <c r="K84" i="5"/>
  <c r="L84" i="5"/>
  <c r="M84" i="5"/>
  <c r="N84" i="5"/>
  <c r="C84" i="5"/>
  <c r="C31" i="5"/>
  <c r="C83" i="5" s="1"/>
  <c r="H5" i="5"/>
  <c r="I5" i="5"/>
  <c r="J5" i="5"/>
  <c r="K5" i="5"/>
  <c r="L5" i="5"/>
  <c r="M5" i="5"/>
  <c r="N5" i="5"/>
  <c r="O5" i="5"/>
  <c r="P5" i="5"/>
  <c r="Q5" i="5"/>
  <c r="R5" i="5"/>
  <c r="S5" i="5"/>
  <c r="T5" i="5"/>
  <c r="U5" i="5"/>
  <c r="V5" i="5"/>
  <c r="W5" i="5"/>
  <c r="X5" i="5"/>
  <c r="C3" i="5"/>
  <c r="B5" i="6"/>
  <c r="B82" i="5"/>
  <c r="D3" i="6"/>
  <c r="B3" i="6"/>
  <c r="B5" i="5"/>
  <c r="B56" i="5"/>
  <c r="B3" i="5"/>
  <c r="B31" i="6"/>
  <c r="B83" i="5"/>
  <c r="L54" i="5"/>
  <c r="K54" i="5"/>
  <c r="J54" i="5"/>
  <c r="I54" i="5"/>
  <c r="H54" i="5"/>
  <c r="G54" i="5"/>
  <c r="F54" i="5"/>
  <c r="E54" i="5"/>
  <c r="B54" i="5"/>
  <c r="B31" i="5"/>
  <c r="X29" i="5"/>
  <c r="W29" i="5"/>
  <c r="V29" i="5"/>
  <c r="U29" i="5"/>
  <c r="T29" i="5"/>
  <c r="S29" i="5"/>
  <c r="R29" i="5"/>
  <c r="Q29" i="5"/>
  <c r="P29" i="5"/>
  <c r="O29" i="5"/>
  <c r="N29" i="5"/>
  <c r="I29" i="5"/>
  <c r="H29" i="5"/>
  <c r="G29" i="5"/>
  <c r="F29" i="5"/>
  <c r="E29" i="5"/>
  <c r="D29" i="5"/>
  <c r="C29" i="5"/>
  <c r="B29" i="5"/>
  <c r="O29" i="6"/>
  <c r="C29" i="6"/>
  <c r="T29" i="6"/>
  <c r="D29" i="6"/>
  <c r="B29" i="6"/>
  <c r="Q29" i="6"/>
  <c r="Y29" i="6"/>
  <c r="J29" i="6"/>
  <c r="E3" i="6"/>
  <c r="I3" i="6"/>
  <c r="M3" i="6"/>
  <c r="Q3" i="6"/>
  <c r="U3" i="6"/>
  <c r="X3" i="6"/>
  <c r="H3" i="6"/>
  <c r="L3" i="6"/>
  <c r="P3" i="6"/>
  <c r="T3" i="6"/>
  <c r="G3" i="6"/>
  <c r="K3" i="6"/>
  <c r="O3" i="6"/>
  <c r="S3" i="6"/>
  <c r="W3" i="6"/>
  <c r="F3" i="6"/>
  <c r="J3" i="6"/>
  <c r="N3" i="6"/>
  <c r="R3" i="6"/>
  <c r="V3" i="6"/>
  <c r="Y3" i="6"/>
  <c r="F3" i="5"/>
  <c r="G3" i="5"/>
  <c r="H3" i="5"/>
  <c r="I3" i="5"/>
  <c r="J3" i="5"/>
  <c r="K3" i="5"/>
  <c r="L3" i="5"/>
  <c r="M3" i="5"/>
  <c r="N3" i="5"/>
  <c r="O3" i="5"/>
  <c r="P3" i="5"/>
  <c r="Q3" i="5"/>
  <c r="R3" i="5"/>
  <c r="S3" i="5"/>
  <c r="T3" i="5"/>
  <c r="U3" i="5"/>
  <c r="V3" i="5"/>
  <c r="W3" i="5"/>
  <c r="X3" i="5"/>
  <c r="E29" i="6"/>
  <c r="H29" i="6"/>
  <c r="S29" i="6"/>
  <c r="R29" i="6"/>
  <c r="I29" i="6"/>
  <c r="X29" i="6"/>
  <c r="L29" i="6"/>
  <c r="G29" i="6"/>
  <c r="N29" i="6"/>
  <c r="U29" i="6"/>
  <c r="V29" i="6"/>
  <c r="M29" i="6"/>
  <c r="P29" i="6"/>
  <c r="K29" i="6"/>
  <c r="C81" i="5" l="1"/>
  <c r="K83" i="5"/>
  <c r="V83" i="5"/>
  <c r="M83" i="5"/>
  <c r="J83" i="5"/>
  <c r="F14" i="7"/>
  <c r="S83" i="5"/>
  <c r="N83" i="5"/>
  <c r="F81" i="5"/>
  <c r="E81" i="5"/>
  <c r="J81" i="5"/>
  <c r="I83" i="5"/>
  <c r="H83" i="5"/>
  <c r="T83" i="5"/>
  <c r="F26" i="8"/>
  <c r="F21" i="8"/>
  <c r="F9" i="7" s="1"/>
  <c r="F22" i="8"/>
  <c r="F19" i="7" s="1"/>
  <c r="F23" i="8"/>
  <c r="F24" i="8"/>
  <c r="D22" i="8"/>
  <c r="F17" i="7" s="1"/>
  <c r="F28" i="8"/>
  <c r="F5" i="7" s="1"/>
  <c r="D23" i="8"/>
  <c r="F11" i="7" s="1"/>
  <c r="D24" i="8"/>
  <c r="F13" i="7" s="1"/>
  <c r="D21" i="8"/>
  <c r="F7" i="7" s="1"/>
  <c r="D25" i="8"/>
  <c r="F21" i="7" s="1"/>
  <c r="D26" i="8"/>
  <c r="F23" i="7" s="1"/>
  <c r="F27" i="8"/>
  <c r="F3" i="7" s="1"/>
  <c r="L81" i="5"/>
  <c r="H81" i="5"/>
  <c r="G81" i="5"/>
  <c r="F25" i="7"/>
  <c r="F22" i="7"/>
  <c r="U83" i="5"/>
  <c r="O83" i="5"/>
  <c r="W83" i="5"/>
  <c r="D81" i="5"/>
  <c r="X83" i="5"/>
  <c r="L83" i="5"/>
  <c r="R83" i="5"/>
  <c r="Y83" i="5"/>
  <c r="B81" i="5"/>
  <c r="I81" i="5"/>
  <c r="K81" i="5"/>
  <c r="Q83" i="5"/>
  <c r="P83" i="5"/>
  <c r="H18" i="8"/>
  <c r="E25" i="7" s="1"/>
  <c r="F18" i="8"/>
  <c r="E23" i="7" s="1"/>
  <c r="F17" i="8"/>
  <c r="E21" i="7" s="1"/>
  <c r="F13" i="8"/>
  <c r="E7" i="7" s="1"/>
  <c r="H13" i="8"/>
  <c r="F14" i="8"/>
  <c r="E17" i="7" s="1"/>
  <c r="H14" i="8"/>
  <c r="E19" i="7" s="1"/>
  <c r="F16" i="8"/>
  <c r="E13" i="7" s="1"/>
  <c r="E16" i="8"/>
  <c r="E12" i="7" s="1"/>
  <c r="G16" i="8"/>
  <c r="E14" i="7" s="1"/>
  <c r="F15" i="8"/>
  <c r="E11" i="7" s="1"/>
  <c r="H16" i="8"/>
  <c r="E15" i="7" s="1"/>
  <c r="E9" i="7"/>
  <c r="F15" i="7" l="1"/>
  <c r="O82" i="5"/>
  <c r="Y82" i="5"/>
  <c r="V82" i="5"/>
  <c r="X82" i="5"/>
  <c r="W82" i="5"/>
  <c r="U82" i="5"/>
  <c r="Q82" i="5"/>
  <c r="N82" i="5"/>
  <c r="S82" i="5"/>
  <c r="P82" i="5"/>
  <c r="T82" i="5"/>
  <c r="R82" i="5"/>
  <c r="N54" i="5"/>
  <c r="X54" i="5"/>
  <c r="T54" i="5"/>
  <c r="Q54" i="5"/>
  <c r="V54" i="5"/>
  <c r="P54" i="5"/>
  <c r="U54" i="5"/>
  <c r="Y54" i="5"/>
  <c r="R54" i="5"/>
  <c r="S54" i="5"/>
  <c r="W54" i="5"/>
  <c r="O54" i="5"/>
  <c r="M54" i="5"/>
  <c r="M82" i="5"/>
  <c r="Y81" i="5" l="1"/>
  <c r="W81" i="5"/>
  <c r="X81" i="5"/>
  <c r="O81" i="5"/>
  <c r="S81" i="5"/>
  <c r="P81" i="5"/>
  <c r="M81" i="5"/>
  <c r="V81" i="5"/>
  <c r="Q81" i="5"/>
  <c r="U81" i="5"/>
  <c r="R81" i="5"/>
  <c r="T81" i="5"/>
  <c r="N81" i="5"/>
</calcChain>
</file>

<file path=xl/sharedStrings.xml><?xml version="1.0" encoding="utf-8"?>
<sst xmlns="http://schemas.openxmlformats.org/spreadsheetml/2006/main" count="329" uniqueCount="109">
  <si>
    <r>
      <rPr>
        <b/>
        <sz val="11"/>
        <color rgb="FF000000"/>
        <rFont val="Calibri"/>
        <family val="2"/>
      </rPr>
      <t xml:space="preserve">State of North Carolina 
Community Development Block Grant – Disaster Recovery (CDBG-DR) Program for Hurricane Florence
Projections of Expenditures and Outcomes - as of Quarter Ending September 30, 2024
</t>
    </r>
    <r>
      <rPr>
        <sz val="11"/>
        <color rgb="FF000000"/>
        <rFont val="Calibri"/>
        <family val="2"/>
        <scheme val="minor"/>
      </rPr>
      <t xml:space="preserve">Grant # B-19-DV-37-0001, B-19-DV-37-0002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7/2018 represents the quarter from 7/1/2018-9/30/2018.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Projections updated Q4 2021 are related to cost increases for materials and labor. Although costs have been reallocated to support these increasing costs in housing and non-housing programs, the projected output has not been adjusted until market conditions stabilize and a better projection is possible.
</t>
    </r>
  </si>
  <si>
    <t>Housing</t>
  </si>
  <si>
    <t>4/2020</t>
  </si>
  <si>
    <t>7/2020</t>
  </si>
  <si>
    <t>10/2020</t>
  </si>
  <si>
    <t>1/2021</t>
  </si>
  <si>
    <t>4/2021</t>
  </si>
  <si>
    <t>7/2021</t>
  </si>
  <si>
    <t>10/2021</t>
  </si>
  <si>
    <t>1/2022</t>
  </si>
  <si>
    <t>4/2022</t>
  </si>
  <si>
    <t>7/2022</t>
  </si>
  <si>
    <t>10/2022</t>
  </si>
  <si>
    <t>1/2023</t>
  </si>
  <si>
    <t>4/2023</t>
  </si>
  <si>
    <t>7/2023</t>
  </si>
  <si>
    <t>10/2023</t>
  </si>
  <si>
    <t>1/2024</t>
  </si>
  <si>
    <t>4/2024</t>
  </si>
  <si>
    <t>7/2024</t>
  </si>
  <si>
    <t>10/2024</t>
  </si>
  <si>
    <t>1/2025</t>
  </si>
  <si>
    <t>4/2025</t>
  </si>
  <si>
    <t>7/2025</t>
  </si>
  <si>
    <t>10/2025</t>
  </si>
  <si>
    <t>1/2026</t>
  </si>
  <si>
    <t>Projected Expenditures</t>
  </si>
  <si>
    <t>Quarterly Projection</t>
  </si>
  <si>
    <t>Actual Expenditure</t>
  </si>
  <si>
    <t>Actual Quarterly Expend (from QPRs)</t>
  </si>
  <si>
    <t>Non-Housing</t>
  </si>
  <si>
    <t>Planning &amp; Admin</t>
  </si>
  <si>
    <t>Total Expenditures</t>
  </si>
  <si>
    <t>Construction of New Housing</t>
  </si>
  <si>
    <t>Projected Units</t>
  </si>
  <si>
    <t># of Housing Units (Quarterly Projection)</t>
  </si>
  <si>
    <t>Actual Units</t>
  </si>
  <si>
    <t># of Housing Units (Populated from QPR Reporting)</t>
  </si>
  <si>
    <t>Residential Rehab and Reconstruction</t>
  </si>
  <si>
    <t>GRANT</t>
  </si>
  <si>
    <t>PROGRAM</t>
  </si>
  <si>
    <t>ACTIVITY</t>
  </si>
  <si>
    <t>NATION OBJ</t>
  </si>
  <si>
    <t>PROJECTED UNITS</t>
  </si>
  <si>
    <t>BUDGET</t>
  </si>
  <si>
    <t>FLO1</t>
  </si>
  <si>
    <t>Administration</t>
  </si>
  <si>
    <t>FLO1999ADM1002</t>
  </si>
  <si>
    <t>N/a</t>
  </si>
  <si>
    <t>FLO2</t>
  </si>
  <si>
    <t>FLO2999ADM1002</t>
  </si>
  <si>
    <t>Planning</t>
  </si>
  <si>
    <t>FLO1999PLN9102</t>
  </si>
  <si>
    <t>FLO2999PLN9102</t>
  </si>
  <si>
    <t>Homeowner Recovery Program</t>
  </si>
  <si>
    <t>FLO1999HRB1108</t>
  </si>
  <si>
    <t>LMH</t>
  </si>
  <si>
    <t>FLO2999HRB1108</t>
  </si>
  <si>
    <t>FLO1999HRB1102</t>
  </si>
  <si>
    <t>UN</t>
  </si>
  <si>
    <t>FLO2999HRB1102</t>
  </si>
  <si>
    <t>Strategic Buyout Program</t>
  </si>
  <si>
    <t>FLO1999BAM1403</t>
  </si>
  <si>
    <t>LMB</t>
  </si>
  <si>
    <t>FLO2999BAM1403</t>
  </si>
  <si>
    <t>FLO1999BAM1404</t>
  </si>
  <si>
    <t>LMHI</t>
  </si>
  <si>
    <t>FLO2999BAM1404</t>
  </si>
  <si>
    <t>FLO1999BAM1402</t>
  </si>
  <si>
    <t>FLO2999BAM1402</t>
  </si>
  <si>
    <t>Small Rental Repair Program</t>
  </si>
  <si>
    <t>FLO1999SRM1508</t>
  </si>
  <si>
    <t>FLO2999SRM1508</t>
  </si>
  <si>
    <t>FLO1999SRM1502</t>
  </si>
  <si>
    <t>FLO2999SRM1502</t>
  </si>
  <si>
    <t>Construction Trades Training Program</t>
  </si>
  <si>
    <t>FLO1999CTT9207</t>
  </si>
  <si>
    <t>LMC</t>
  </si>
  <si>
    <t>FLO2999CTT9207</t>
  </si>
  <si>
    <t>Code Enforcement Support Program</t>
  </si>
  <si>
    <t>FLO1999CES1108</t>
  </si>
  <si>
    <t>FLO2999CES1108</t>
  </si>
  <si>
    <t>FLO1999CES1102</t>
  </si>
  <si>
    <t>FLO2999CES1102</t>
  </si>
  <si>
    <t>National Objective</t>
  </si>
  <si>
    <t>Threshold</t>
  </si>
  <si>
    <t>LMI Target</t>
  </si>
  <si>
    <t>UN Target</t>
  </si>
  <si>
    <t>CDBG-DR Agreements</t>
  </si>
  <si>
    <t>Agreement Budgets</t>
  </si>
  <si>
    <t>Percentage</t>
  </si>
  <si>
    <t>B-19-DV-37-0001</t>
  </si>
  <si>
    <t>B-19-DV-37-0002</t>
  </si>
  <si>
    <t>Total</t>
  </si>
  <si>
    <t>Units - Program Assumptions</t>
  </si>
  <si>
    <t>Est. Cost Per Unit</t>
  </si>
  <si>
    <t>Total Budget</t>
  </si>
  <si>
    <t>Units - FLOR Action Plan</t>
  </si>
  <si>
    <t>LMI for FLO1</t>
  </si>
  <si>
    <t>LMI for FLO2</t>
  </si>
  <si>
    <t>UN for FLO1</t>
  </si>
  <si>
    <t>UN for FLO2</t>
  </si>
  <si>
    <t xml:space="preserve">Small Rental </t>
  </si>
  <si>
    <t>Buyout</t>
  </si>
  <si>
    <t>combined below</t>
  </si>
  <si>
    <t>Buyout Incentive</t>
  </si>
  <si>
    <t>Construction Trades Training</t>
  </si>
  <si>
    <t>Code Enforcement Support</t>
  </si>
  <si>
    <t>Budget - Program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</si>
</sst>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
    <numFmt numFmtId="165" formatCode="_(&quot;$&quot;* #,##0_);_(&quot;$&quot;* \(#,##0\);_(&quot;$&quot;* &quot;-&quot;??_);_(@_)"/>
    <numFmt numFmtId="166" formatCode="&quot;$&quot;#,##0.00"/>
    <numFmt numFmtId="167" formatCode="&quot;$&quot;#,##0.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11"/>
      <color rgb="FF000000"/>
      <name val="Calibri"/>
      <family val="2"/>
    </font>
    <font>
      <sz val="11"/>
      <name val="Calibri"/>
      <family val="2"/>
    </font>
    <font>
      <b/>
      <sz val="11"/>
      <color rgb="FF000000"/>
      <name val="Calibri"/>
      <family val="2"/>
    </font>
    <font>
      <sz val="11"/>
      <color rgb="FF000000"/>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bgColor theme="4"/>
      </patternFill>
    </fill>
    <fill>
      <patternFill patternType="solid">
        <fgColor rgb="FFA6A6A6"/>
        <bgColor rgb="FF000000"/>
      </patternFill>
    </fill>
  </fills>
  <borders count="12">
    <border>
      <left/>
      <right/>
      <top/>
      <bottom/>
      <diagonal/>
    </border>
    <border>
      <left/>
      <right/>
      <top/>
      <bottom style="thin">
        <color theme="4" tint="0.39997558519241921"/>
      </bottom>
      <diagonal/>
    </border>
    <border>
      <left/>
      <right/>
      <top style="thin">
        <color theme="4" tint="0.39997558519241921"/>
      </top>
      <bottom/>
      <diagonal/>
    </border>
    <border>
      <left style="thin">
        <color theme="0"/>
      </left>
      <right/>
      <top/>
      <bottom style="thick">
        <color theme="0"/>
      </bottom>
      <diagonal/>
    </border>
    <border>
      <left style="thin">
        <color theme="0"/>
      </left>
      <right style="thin">
        <color theme="0"/>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3" fontId="0" fillId="0" borderId="0" xfId="0" applyNumberFormat="1"/>
    <xf numFmtId="164" fontId="0" fillId="0" borderId="0" xfId="0" applyNumberFormat="1"/>
    <xf numFmtId="0" fontId="2" fillId="2" borderId="1" xfId="0" applyFont="1" applyFill="1" applyBorder="1"/>
    <xf numFmtId="0" fontId="0" fillId="0" borderId="0" xfId="0" applyAlignment="1">
      <alignment horizontal="left" indent="1"/>
    </xf>
    <xf numFmtId="0" fontId="0" fillId="0" borderId="1" xfId="0" applyBorder="1" applyAlignment="1">
      <alignment horizontal="left"/>
    </xf>
    <xf numFmtId="0" fontId="0" fillId="3" borderId="0" xfId="0" applyFill="1"/>
    <xf numFmtId="3" fontId="0" fillId="3" borderId="0" xfId="0" applyNumberFormat="1" applyFill="1"/>
    <xf numFmtId="49" fontId="2" fillId="2" borderId="1" xfId="0" applyNumberFormat="1" applyFont="1" applyFill="1" applyBorder="1" applyAlignment="1">
      <alignment horizontal="right"/>
    </xf>
    <xf numFmtId="164" fontId="0" fillId="0" borderId="2" xfId="0" applyNumberFormat="1" applyBorder="1"/>
    <xf numFmtId="164" fontId="3" fillId="3" borderId="0" xfId="0" applyNumberFormat="1" applyFont="1" applyFill="1"/>
    <xf numFmtId="164" fontId="3" fillId="4" borderId="0" xfId="0" applyNumberFormat="1" applyFont="1" applyFill="1"/>
    <xf numFmtId="164" fontId="3" fillId="0" borderId="0" xfId="0" applyNumberFormat="1" applyFont="1"/>
    <xf numFmtId="0" fontId="0" fillId="5" borderId="0" xfId="0" applyFill="1"/>
    <xf numFmtId="164" fontId="0" fillId="5" borderId="0" xfId="0" applyNumberFormat="1" applyFill="1"/>
    <xf numFmtId="165" fontId="0" fillId="5" borderId="0" xfId="0" applyNumberFormat="1" applyFill="1"/>
    <xf numFmtId="164" fontId="3" fillId="5" borderId="0" xfId="0" applyNumberFormat="1" applyFont="1" applyFill="1"/>
    <xf numFmtId="0" fontId="0" fillId="0" borderId="0" xfId="0" applyAlignment="1">
      <alignment horizontal="right"/>
    </xf>
    <xf numFmtId="6" fontId="0" fillId="0" borderId="0" xfId="0" applyNumberFormat="1" applyAlignment="1">
      <alignment horizontal="right"/>
    </xf>
    <xf numFmtId="10" fontId="0" fillId="0" borderId="0" xfId="2" applyNumberFormat="1" applyFont="1" applyAlignment="1">
      <alignment horizontal="right"/>
    </xf>
    <xf numFmtId="9" fontId="0" fillId="0" borderId="0" xfId="0" applyNumberFormat="1" applyAlignment="1">
      <alignment horizontal="right"/>
    </xf>
    <xf numFmtId="1" fontId="0" fillId="0" borderId="0" xfId="0" applyNumberFormat="1" applyAlignment="1">
      <alignment horizontal="right"/>
    </xf>
    <xf numFmtId="44" fontId="0" fillId="0" borderId="0" xfId="1" applyFont="1" applyAlignment="1">
      <alignment horizontal="right"/>
    </xf>
    <xf numFmtId="165" fontId="0" fillId="0" borderId="0" xfId="1" applyNumberFormat="1" applyFont="1" applyAlignment="1">
      <alignment horizontal="right"/>
    </xf>
    <xf numFmtId="0" fontId="4" fillId="6" borderId="3" xfId="0" applyFont="1" applyFill="1" applyBorder="1" applyAlignment="1">
      <alignment horizontal="right"/>
    </xf>
    <xf numFmtId="0" fontId="4" fillId="6" borderId="4" xfId="0" applyFont="1" applyFill="1" applyBorder="1" applyAlignment="1">
      <alignment horizontal="right"/>
    </xf>
    <xf numFmtId="1" fontId="0" fillId="0" borderId="0" xfId="0" applyNumberFormat="1"/>
    <xf numFmtId="3" fontId="0" fillId="0" borderId="0" xfId="0" applyNumberFormat="1" applyAlignment="1">
      <alignment horizontal="right"/>
    </xf>
    <xf numFmtId="3" fontId="0" fillId="0" borderId="0" xfId="1" applyNumberFormat="1" applyFont="1" applyAlignment="1">
      <alignment horizontal="right"/>
    </xf>
    <xf numFmtId="165" fontId="0" fillId="0" borderId="0" xfId="1" applyNumberFormat="1" applyFont="1"/>
    <xf numFmtId="44" fontId="0" fillId="0" borderId="0" xfId="1" applyFont="1"/>
    <xf numFmtId="165" fontId="0" fillId="0" borderId="0" xfId="0" applyNumberFormat="1"/>
    <xf numFmtId="44" fontId="0" fillId="0" borderId="0" xfId="0" applyNumberFormat="1"/>
    <xf numFmtId="9" fontId="0" fillId="0" borderId="0" xfId="2" applyFont="1"/>
    <xf numFmtId="0" fontId="0" fillId="0" borderId="0" xfId="0" applyAlignment="1">
      <alignment horizontal="center" vertical="top"/>
    </xf>
    <xf numFmtId="6" fontId="0" fillId="5" borderId="0" xfId="0" applyNumberFormat="1" applyFill="1"/>
    <xf numFmtId="0" fontId="0" fillId="0" borderId="0" xfId="0" applyAlignment="1">
      <alignment wrapText="1"/>
    </xf>
    <xf numFmtId="0" fontId="0" fillId="0" borderId="8" xfId="0" applyBorder="1" applyAlignment="1">
      <alignment wrapText="1"/>
    </xf>
    <xf numFmtId="166" fontId="0" fillId="0" borderId="0" xfId="0" applyNumberFormat="1"/>
    <xf numFmtId="165" fontId="1" fillId="0" borderId="0" xfId="1" applyNumberFormat="1" applyFont="1" applyAlignment="1">
      <alignment horizontal="right"/>
    </xf>
    <xf numFmtId="0" fontId="0" fillId="0" borderId="9" xfId="0" applyBorder="1" applyAlignment="1">
      <alignment wrapText="1"/>
    </xf>
    <xf numFmtId="0" fontId="0" fillId="0" borderId="10" xfId="0" applyBorder="1" applyAlignment="1">
      <alignment wrapText="1"/>
    </xf>
    <xf numFmtId="0" fontId="5" fillId="0" borderId="11" xfId="0" applyFont="1" applyBorder="1" applyAlignment="1">
      <alignment wrapText="1"/>
    </xf>
    <xf numFmtId="44" fontId="0" fillId="5" borderId="0" xfId="1" applyFont="1" applyFill="1" applyBorder="1" applyAlignment="1">
      <alignment horizontal="right"/>
    </xf>
    <xf numFmtId="167" fontId="0" fillId="0" borderId="0" xfId="0" applyNumberFormat="1"/>
    <xf numFmtId="4" fontId="0" fillId="5" borderId="0" xfId="0" applyNumberFormat="1" applyFill="1"/>
    <xf numFmtId="0" fontId="0" fillId="0" borderId="0" xfId="0" applyAlignment="1">
      <alignment horizontal="left"/>
    </xf>
    <xf numFmtId="6" fontId="5" fillId="7" borderId="0" xfId="0" applyNumberFormat="1" applyFont="1" applyFill="1"/>
    <xf numFmtId="6" fontId="6" fillId="7" borderId="0" xfId="0" applyNumberFormat="1" applyFont="1" applyFill="1"/>
    <xf numFmtId="0" fontId="5" fillId="0" borderId="5" xfId="0" applyFont="1" applyBorder="1" applyAlignment="1">
      <alignment vertical="top" wrapText="1"/>
    </xf>
    <xf numFmtId="0" fontId="0" fillId="0" borderId="6" xfId="0" applyBorder="1" applyAlignment="1">
      <alignment vertical="top"/>
    </xf>
    <xf numFmtId="0" fontId="0" fillId="0" borderId="7" xfId="0" applyBorder="1" applyAlignment="1">
      <alignment vertical="top"/>
    </xf>
  </cellXfs>
  <cellStyles count="3">
    <cellStyle name="Currency" xfId="1" builtinId="4"/>
    <cellStyle name="Normal" xfId="0" builtinId="0"/>
    <cellStyle name="Percent" xfId="2" builtinId="5"/>
  </cellStyles>
  <dxfs count="16">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 formatCode="0"/>
    </dxf>
    <dxf>
      <numFmt numFmtId="1" formatCode="0"/>
    </dxf>
    <dxf>
      <numFmt numFmtId="1" formatCode="0"/>
    </dxf>
    <dxf>
      <numFmt numFmtId="1" formatCode="0"/>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numFmt numFmtId="3" formatCode="#,##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0" formatCode="&quot;$&quot;#,##0_);[Red]\(&quot;$&quot;#,##0\)"/>
      <alignment horizontal="right" vertical="bottom" textRotation="0" wrapText="0" indent="0" justifyLastLine="0" shrinkToFit="0" readingOrder="0"/>
    </dxf>
    <dxf>
      <numFmt numFmtId="13" formatCode="0%"/>
      <alignment horizontal="righ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Assistance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strRef>
              <c:f>'Financial Proj'!$B$2:$Y$2</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Proj'!$B$3:$Y$3</c:f>
              <c:numCache>
                <c:formatCode>"$"#,##0</c:formatCode>
                <c:ptCount val="14"/>
                <c:pt idx="0">
                  <c:v>203220178</c:v>
                </c:pt>
                <c:pt idx="1">
                  <c:v>237813733</c:v>
                </c:pt>
                <c:pt idx="2">
                  <c:v>287019896</c:v>
                </c:pt>
                <c:pt idx="3">
                  <c:v>336226060</c:v>
                </c:pt>
                <c:pt idx="4">
                  <c:v>366986192</c:v>
                </c:pt>
                <c:pt idx="5">
                  <c:v>396885984</c:v>
                </c:pt>
                <c:pt idx="6">
                  <c:v>426646116</c:v>
                </c:pt>
                <c:pt idx="7">
                  <c:v>456406248</c:v>
                </c:pt>
                <c:pt idx="8">
                  <c:v>518016100.42000002</c:v>
                </c:pt>
                <c:pt idx="9">
                  <c:v>558134757.42000008</c:v>
                </c:pt>
                <c:pt idx="10">
                  <c:v>608330569.42000008</c:v>
                </c:pt>
                <c:pt idx="11">
                  <c:v>678656911.42000008</c:v>
                </c:pt>
                <c:pt idx="12">
                  <c:v>748983253.42000008</c:v>
                </c:pt>
                <c:pt idx="13">
                  <c:v>819309595.42000008</c:v>
                </c:pt>
              </c:numCache>
            </c:numRef>
          </c:val>
          <c:smooth val="0"/>
          <c:extLst>
            <c:ext xmlns:c16="http://schemas.microsoft.com/office/drawing/2014/chart" uri="{C3380CC4-5D6E-409C-BE32-E72D297353CC}">
              <c16:uniqueId val="{00000000-5F8D-4221-93AA-2DE556F35B58}"/>
            </c:ext>
          </c:extLst>
        </c:ser>
        <c:ser>
          <c:idx val="2"/>
          <c:order val="1"/>
          <c:tx>
            <c:strRef>
              <c:f>'Financial Proj'!$A$5</c:f>
              <c:strCache>
                <c:ptCount val="1"/>
                <c:pt idx="0">
                  <c:v>Actual Expenditure</c:v>
                </c:pt>
              </c:strCache>
            </c:strRef>
          </c:tx>
          <c:marker>
            <c:symbol val="triangle"/>
            <c:size val="3"/>
          </c:marker>
          <c:cat>
            <c:strRef>
              <c:f>'Financial Proj'!$B$2:$Y$2</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Proj'!$B$5:$Y$5</c:f>
              <c:numCache>
                <c:formatCode>"$"#,##0</c:formatCode>
                <c:ptCount val="14"/>
                <c:pt idx="0">
                  <c:v>84420288.300000012</c:v>
                </c:pt>
                <c:pt idx="1">
                  <c:v>100936743.25000001</c:v>
                </c:pt>
                <c:pt idx="2">
                  <c:v>125438988.36000001</c:v>
                </c:pt>
                <c:pt idx="3">
                  <c:v>165215608.73000002</c:v>
                </c:pt>
                <c:pt idx="4">
                  <c:v>224875167.46000001</c:v>
                </c:pt>
                <c:pt idx="5">
                  <c:v>302145075.46000004</c:v>
                </c:pt>
                <c:pt idx="6">
                  <c:v>390369649.46000004</c:v>
                </c:pt>
                <c:pt idx="7">
                  <c:v>477070759.77000004</c:v>
                </c:pt>
                <c:pt idx="8">
                  <c:v>477070759.77000004</c:v>
                </c:pt>
                <c:pt idx="9">
                  <c:v>477070759.77000004</c:v>
                </c:pt>
                <c:pt idx="10">
                  <c:v>477070759.77000004</c:v>
                </c:pt>
                <c:pt idx="11">
                  <c:v>477070759.77000004</c:v>
                </c:pt>
                <c:pt idx="12">
                  <c:v>477070759.77000004</c:v>
                </c:pt>
                <c:pt idx="13">
                  <c:v>477070759.77000004</c:v>
                </c:pt>
              </c:numCache>
            </c:numRef>
          </c:val>
          <c:smooth val="0"/>
          <c:extLst>
            <c:ext xmlns:c16="http://schemas.microsoft.com/office/drawing/2014/chart" uri="{C3380CC4-5D6E-409C-BE32-E72D297353CC}">
              <c16:uniqueId val="{00000001-5F8D-4221-93AA-2DE556F35B58}"/>
            </c:ext>
          </c:extLst>
        </c:ser>
        <c:dLbls>
          <c:showLegendKey val="0"/>
          <c:showVal val="0"/>
          <c:showCatName val="0"/>
          <c:showSerName val="0"/>
          <c:showPercent val="0"/>
          <c:showBubbleSize val="0"/>
        </c:dLbls>
        <c:marker val="1"/>
        <c:smooth val="0"/>
        <c:axId val="473140040"/>
        <c:axId val="1"/>
      </c:lineChart>
      <c:catAx>
        <c:axId val="47314004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0040"/>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6087013579824262"/>
          <c:w val="0.2005245903895041"/>
          <c:h val="0.30217448362432958"/>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endParaRPr lang="en-US" sz="16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13867315927614313"/>
          <c:y val="1.4461315979754157E-2"/>
        </c:manualLayout>
      </c:layout>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Proj'!$A$29</c:f>
              <c:strCache>
                <c:ptCount val="1"/>
                <c:pt idx="0">
                  <c:v>Projected Expenditures</c:v>
                </c:pt>
              </c:strCache>
            </c:strRef>
          </c:tx>
          <c:marker>
            <c:symbol val="diamond"/>
            <c:size val="4"/>
          </c:marker>
          <c:cat>
            <c:strRef>
              <c:f>'Financial Proj'!$B$28:$Y$28</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Proj'!$B$29:$Y$29</c:f>
              <c:numCache>
                <c:formatCode>"$"#,##0</c:formatCode>
                <c:ptCount val="14"/>
                <c:pt idx="0">
                  <c:v>0</c:v>
                </c:pt>
                <c:pt idx="1">
                  <c:v>0</c:v>
                </c:pt>
                <c:pt idx="2">
                  <c:v>0</c:v>
                </c:pt>
                <c:pt idx="3">
                  <c:v>0</c:v>
                </c:pt>
                <c:pt idx="4">
                  <c:v>0</c:v>
                </c:pt>
                <c:pt idx="5">
                  <c:v>0</c:v>
                </c:pt>
                <c:pt idx="6">
                  <c:v>0</c:v>
                </c:pt>
                <c:pt idx="7">
                  <c:v>0</c:v>
                </c:pt>
                <c:pt idx="8">
                  <c:v>425000</c:v>
                </c:pt>
                <c:pt idx="9">
                  <c:v>425000</c:v>
                </c:pt>
                <c:pt idx="10">
                  <c:v>425000</c:v>
                </c:pt>
                <c:pt idx="11">
                  <c:v>425000</c:v>
                </c:pt>
                <c:pt idx="12">
                  <c:v>425000</c:v>
                </c:pt>
                <c:pt idx="13">
                  <c:v>425000</c:v>
                </c:pt>
              </c:numCache>
            </c:numRef>
          </c:val>
          <c:smooth val="0"/>
          <c:extLst>
            <c:ext xmlns:c16="http://schemas.microsoft.com/office/drawing/2014/chart" uri="{C3380CC4-5D6E-409C-BE32-E72D297353CC}">
              <c16:uniqueId val="{00000000-0290-4F8F-8334-7A8ABBB834BC}"/>
            </c:ext>
          </c:extLst>
        </c:ser>
        <c:ser>
          <c:idx val="2"/>
          <c:order val="1"/>
          <c:tx>
            <c:strRef>
              <c:f>'Financial Proj'!$A$31</c:f>
              <c:strCache>
                <c:ptCount val="1"/>
                <c:pt idx="0">
                  <c:v>Actual Expenditure</c:v>
                </c:pt>
              </c:strCache>
            </c:strRef>
          </c:tx>
          <c:marker>
            <c:symbol val="triangle"/>
            <c:size val="3"/>
          </c:marker>
          <c:cat>
            <c:strRef>
              <c:f>'Financial Proj'!$B$28:$Y$28</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Proj'!$B$31:$Y$31</c:f>
              <c:numCache>
                <c:formatCode>"$"#,##0</c:formatCode>
                <c:ptCount val="14"/>
                <c:pt idx="0">
                  <c:v>0</c:v>
                </c:pt>
                <c:pt idx="1">
                  <c:v>0</c:v>
                </c:pt>
                <c:pt idx="2">
                  <c:v>0</c:v>
                </c:pt>
                <c:pt idx="3">
                  <c:v>188876.09</c:v>
                </c:pt>
                <c:pt idx="4">
                  <c:v>622600.09</c:v>
                </c:pt>
                <c:pt idx="5">
                  <c:v>695767.09</c:v>
                </c:pt>
                <c:pt idx="6">
                  <c:v>1700173.0899999999</c:v>
                </c:pt>
                <c:pt idx="7">
                  <c:v>1700173.0899999999</c:v>
                </c:pt>
                <c:pt idx="8">
                  <c:v>1700173.0899999999</c:v>
                </c:pt>
                <c:pt idx="9">
                  <c:v>1700173.0899999999</c:v>
                </c:pt>
                <c:pt idx="10">
                  <c:v>1700173.0899999999</c:v>
                </c:pt>
                <c:pt idx="11">
                  <c:v>1700173.0899999999</c:v>
                </c:pt>
                <c:pt idx="12">
                  <c:v>1700173.0899999999</c:v>
                </c:pt>
                <c:pt idx="13">
                  <c:v>1700173.0899999999</c:v>
                </c:pt>
              </c:numCache>
            </c:numRef>
          </c:val>
          <c:smooth val="0"/>
          <c:extLst>
            <c:ext xmlns:c16="http://schemas.microsoft.com/office/drawing/2014/chart" uri="{C3380CC4-5D6E-409C-BE32-E72D297353CC}">
              <c16:uniqueId val="{00000001-0290-4F8F-8334-7A8ABBB834BC}"/>
            </c:ext>
          </c:extLst>
        </c:ser>
        <c:dLbls>
          <c:showLegendKey val="0"/>
          <c:showVal val="0"/>
          <c:showCatName val="0"/>
          <c:showSerName val="0"/>
          <c:showPercent val="0"/>
          <c:showBubbleSize val="0"/>
        </c:dLbls>
        <c:marker val="1"/>
        <c:smooth val="0"/>
        <c:axId val="473143648"/>
        <c:axId val="1"/>
      </c:lineChart>
      <c:catAx>
        <c:axId val="473143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3648"/>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6008762191060173"/>
          <c:w val="0.2013159621494681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Proj'!$A$54</c:f>
              <c:strCache>
                <c:ptCount val="1"/>
                <c:pt idx="0">
                  <c:v>Projected Expenditures</c:v>
                </c:pt>
              </c:strCache>
            </c:strRef>
          </c:tx>
          <c:marker>
            <c:symbol val="diamond"/>
            <c:size val="4"/>
          </c:marker>
          <c:cat>
            <c:strRef>
              <c:f>'Financial Proj'!$B$53:$Y$53</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Proj'!$B$54:$Y$54</c:f>
              <c:numCache>
                <c:formatCode>"$"#,##0</c:formatCode>
                <c:ptCount val="14"/>
                <c:pt idx="0">
                  <c:v>13319446</c:v>
                </c:pt>
                <c:pt idx="1">
                  <c:v>14590675</c:v>
                </c:pt>
                <c:pt idx="2">
                  <c:v>15861904</c:v>
                </c:pt>
                <c:pt idx="3">
                  <c:v>17133133</c:v>
                </c:pt>
                <c:pt idx="4">
                  <c:v>18404362</c:v>
                </c:pt>
                <c:pt idx="5">
                  <c:v>19675591</c:v>
                </c:pt>
                <c:pt idx="6">
                  <c:v>21446820</c:v>
                </c:pt>
                <c:pt idx="7">
                  <c:v>23218049</c:v>
                </c:pt>
                <c:pt idx="8">
                  <c:v>25498406</c:v>
                </c:pt>
                <c:pt idx="9">
                  <c:v>26956415</c:v>
                </c:pt>
                <c:pt idx="10">
                  <c:v>28427644</c:v>
                </c:pt>
                <c:pt idx="11">
                  <c:v>29798873</c:v>
                </c:pt>
                <c:pt idx="12">
                  <c:v>31070102</c:v>
                </c:pt>
                <c:pt idx="13">
                  <c:v>32341328</c:v>
                </c:pt>
              </c:numCache>
            </c:numRef>
          </c:val>
          <c:smooth val="0"/>
          <c:extLst>
            <c:ext xmlns:c16="http://schemas.microsoft.com/office/drawing/2014/chart" uri="{C3380CC4-5D6E-409C-BE32-E72D297353CC}">
              <c16:uniqueId val="{00000000-1270-4D74-B7CF-88C263345A4D}"/>
            </c:ext>
          </c:extLst>
        </c:ser>
        <c:ser>
          <c:idx val="2"/>
          <c:order val="1"/>
          <c:tx>
            <c:strRef>
              <c:f>'Financial Proj'!$A$56</c:f>
              <c:strCache>
                <c:ptCount val="1"/>
                <c:pt idx="0">
                  <c:v>Actual Expenditure</c:v>
                </c:pt>
              </c:strCache>
            </c:strRef>
          </c:tx>
          <c:marker>
            <c:symbol val="triangle"/>
            <c:size val="3"/>
          </c:marker>
          <c:cat>
            <c:strRef>
              <c:f>'Financial Proj'!$B$53:$Y$53</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Proj'!$B$56:$Y$56</c:f>
              <c:numCache>
                <c:formatCode>"$"#,##0</c:formatCode>
                <c:ptCount val="14"/>
                <c:pt idx="0">
                  <c:v>12595369.76</c:v>
                </c:pt>
                <c:pt idx="1">
                  <c:v>14511875.060000001</c:v>
                </c:pt>
                <c:pt idx="2">
                  <c:v>18583300.390000001</c:v>
                </c:pt>
                <c:pt idx="3">
                  <c:v>20340741.629999999</c:v>
                </c:pt>
                <c:pt idx="4">
                  <c:v>23153615.629999999</c:v>
                </c:pt>
                <c:pt idx="5">
                  <c:v>25788226.629999999</c:v>
                </c:pt>
                <c:pt idx="6">
                  <c:v>22056244.629999999</c:v>
                </c:pt>
                <c:pt idx="7">
                  <c:v>28082860.509999998</c:v>
                </c:pt>
                <c:pt idx="8">
                  <c:v>28082860.509999998</c:v>
                </c:pt>
                <c:pt idx="9">
                  <c:v>28082860.509999998</c:v>
                </c:pt>
                <c:pt idx="10">
                  <c:v>28082860.509999998</c:v>
                </c:pt>
                <c:pt idx="11">
                  <c:v>28082860.509999998</c:v>
                </c:pt>
                <c:pt idx="12">
                  <c:v>28082860.509999998</c:v>
                </c:pt>
                <c:pt idx="13">
                  <c:v>28082860.509999998</c:v>
                </c:pt>
              </c:numCache>
            </c:numRef>
          </c:val>
          <c:smooth val="0"/>
          <c:extLst>
            <c:ext xmlns:c16="http://schemas.microsoft.com/office/drawing/2014/chart" uri="{C3380CC4-5D6E-409C-BE32-E72D297353CC}">
              <c16:uniqueId val="{00000001-1270-4D74-B7CF-88C263345A4D}"/>
            </c:ext>
          </c:extLst>
        </c:ser>
        <c:dLbls>
          <c:showLegendKey val="0"/>
          <c:showVal val="0"/>
          <c:showCatName val="0"/>
          <c:showSerName val="0"/>
          <c:showPercent val="0"/>
          <c:showBubbleSize val="0"/>
        </c:dLbls>
        <c:marker val="1"/>
        <c:smooth val="0"/>
        <c:axId val="473144304"/>
        <c:axId val="1"/>
      </c:lineChart>
      <c:catAx>
        <c:axId val="473144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Proj'!$A$81</c:f>
              <c:strCache>
                <c:ptCount val="1"/>
                <c:pt idx="0">
                  <c:v>Projected Expenditures</c:v>
                </c:pt>
              </c:strCache>
            </c:strRef>
          </c:tx>
          <c:marker>
            <c:symbol val="diamond"/>
            <c:size val="4"/>
          </c:marker>
          <c:cat>
            <c:strRef>
              <c:f>'Financial Proj'!$B$80:$Y$80</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Proj'!$B$81:$Y$81</c:f>
              <c:numCache>
                <c:formatCode>"$"#,##0</c:formatCode>
                <c:ptCount val="14"/>
                <c:pt idx="0">
                  <c:v>216539624</c:v>
                </c:pt>
                <c:pt idx="1">
                  <c:v>252404408</c:v>
                </c:pt>
                <c:pt idx="2">
                  <c:v>302881800</c:v>
                </c:pt>
                <c:pt idx="3">
                  <c:v>353359193</c:v>
                </c:pt>
                <c:pt idx="4">
                  <c:v>385390554</c:v>
                </c:pt>
                <c:pt idx="5">
                  <c:v>416561575</c:v>
                </c:pt>
                <c:pt idx="6">
                  <c:v>448092936</c:v>
                </c:pt>
                <c:pt idx="7">
                  <c:v>479624297</c:v>
                </c:pt>
                <c:pt idx="8">
                  <c:v>543939506.41999996</c:v>
                </c:pt>
                <c:pt idx="9">
                  <c:v>585516172.41999996</c:v>
                </c:pt>
                <c:pt idx="10">
                  <c:v>637183213.41999996</c:v>
                </c:pt>
                <c:pt idx="11">
                  <c:v>708880784.41999996</c:v>
                </c:pt>
                <c:pt idx="12">
                  <c:v>780478355.41999996</c:v>
                </c:pt>
                <c:pt idx="13">
                  <c:v>852075923.41999996</c:v>
                </c:pt>
              </c:numCache>
            </c:numRef>
          </c:val>
          <c:smooth val="0"/>
          <c:extLst>
            <c:ext xmlns:c16="http://schemas.microsoft.com/office/drawing/2014/chart" uri="{C3380CC4-5D6E-409C-BE32-E72D297353CC}">
              <c16:uniqueId val="{00000000-22F9-4265-81C5-E2CDF3EE2EBC}"/>
            </c:ext>
          </c:extLst>
        </c:ser>
        <c:ser>
          <c:idx val="2"/>
          <c:order val="1"/>
          <c:tx>
            <c:strRef>
              <c:f>'Financial Proj'!$A$83</c:f>
              <c:strCache>
                <c:ptCount val="1"/>
                <c:pt idx="0">
                  <c:v>Actual Expenditure</c:v>
                </c:pt>
              </c:strCache>
            </c:strRef>
          </c:tx>
          <c:marker>
            <c:symbol val="triangle"/>
            <c:size val="3"/>
          </c:marker>
          <c:cat>
            <c:strRef>
              <c:f>'Financial Proj'!$B$80:$Y$80</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Proj'!$B$83:$Y$83</c:f>
              <c:numCache>
                <c:formatCode>"$"#,##0</c:formatCode>
                <c:ptCount val="14"/>
                <c:pt idx="0">
                  <c:v>97038031.570000008</c:v>
                </c:pt>
                <c:pt idx="1">
                  <c:v>115470991.82000001</c:v>
                </c:pt>
                <c:pt idx="2">
                  <c:v>144044662.25999999</c:v>
                </c:pt>
                <c:pt idx="3">
                  <c:v>185767599.95999998</c:v>
                </c:pt>
                <c:pt idx="4">
                  <c:v>248673756.68999997</c:v>
                </c:pt>
                <c:pt idx="5">
                  <c:v>328651442.68999994</c:v>
                </c:pt>
                <c:pt idx="6">
                  <c:v>414148440.68999994</c:v>
                </c:pt>
                <c:pt idx="7">
                  <c:v>506876166.87999994</c:v>
                </c:pt>
                <c:pt idx="8">
                  <c:v>506876166.87999994</c:v>
                </c:pt>
                <c:pt idx="9">
                  <c:v>506876166.87999994</c:v>
                </c:pt>
                <c:pt idx="10">
                  <c:v>506876166.87999994</c:v>
                </c:pt>
                <c:pt idx="11">
                  <c:v>506876166.87999994</c:v>
                </c:pt>
                <c:pt idx="12">
                  <c:v>506876166.87999994</c:v>
                </c:pt>
                <c:pt idx="13">
                  <c:v>506876166.87999994</c:v>
                </c:pt>
              </c:numCache>
            </c:numRef>
          </c:val>
          <c:smooth val="0"/>
          <c:extLst>
            <c:ext xmlns:c16="http://schemas.microsoft.com/office/drawing/2014/chart" uri="{C3380CC4-5D6E-409C-BE32-E72D297353CC}">
              <c16:uniqueId val="{00000001-22F9-4265-81C5-E2CDF3EE2EBC}"/>
            </c:ext>
          </c:extLst>
        </c:ser>
        <c:dLbls>
          <c:showLegendKey val="0"/>
          <c:showVal val="0"/>
          <c:showCatName val="0"/>
          <c:showSerName val="0"/>
          <c:showPercent val="0"/>
          <c:showBubbleSize val="0"/>
        </c:dLbls>
        <c:marker val="1"/>
        <c:smooth val="0"/>
        <c:axId val="473644664"/>
        <c:axId val="1"/>
      </c:lineChart>
      <c:catAx>
        <c:axId val="47364466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466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55311252979043"/>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strRef>
              <c:f>'Performance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Proj'!$B$3:$Y$3</c:f>
              <c:numCache>
                <c:formatCode>General</c:formatCode>
                <c:ptCount val="24"/>
                <c:pt idx="0">
                  <c:v>0</c:v>
                </c:pt>
                <c:pt idx="1">
                  <c:v>0</c:v>
                </c:pt>
                <c:pt idx="2">
                  <c:v>0</c:v>
                </c:pt>
                <c:pt idx="3">
                  <c:v>0</c:v>
                </c:pt>
                <c:pt idx="4">
                  <c:v>0</c:v>
                </c:pt>
                <c:pt idx="5">
                  <c:v>0</c:v>
                </c:pt>
                <c:pt idx="6">
                  <c:v>0</c:v>
                </c:pt>
                <c:pt idx="7">
                  <c:v>0</c:v>
                </c:pt>
                <c:pt idx="8">
                  <c:v>0</c:v>
                </c:pt>
                <c:pt idx="9">
                  <c:v>24</c:v>
                </c:pt>
                <c:pt idx="10">
                  <c:v>48</c:v>
                </c:pt>
                <c:pt idx="11">
                  <c:v>72</c:v>
                </c:pt>
                <c:pt idx="12">
                  <c:v>96</c:v>
                </c:pt>
                <c:pt idx="13">
                  <c:v>120</c:v>
                </c:pt>
                <c:pt idx="14">
                  <c:v>144</c:v>
                </c:pt>
                <c:pt idx="15">
                  <c:v>168</c:v>
                </c:pt>
                <c:pt idx="16">
                  <c:v>168</c:v>
                </c:pt>
                <c:pt idx="17">
                  <c:v>168</c:v>
                </c:pt>
                <c:pt idx="18">
                  <c:v>168</c:v>
                </c:pt>
                <c:pt idx="19">
                  <c:v>168</c:v>
                </c:pt>
                <c:pt idx="20">
                  <c:v>168</c:v>
                </c:pt>
                <c:pt idx="21">
                  <c:v>168</c:v>
                </c:pt>
                <c:pt idx="22">
                  <c:v>168</c:v>
                </c:pt>
                <c:pt idx="23">
                  <c:v>168</c:v>
                </c:pt>
              </c:numCache>
            </c:numRef>
          </c:val>
          <c:smooth val="0"/>
          <c:extLst>
            <c:ext xmlns:c16="http://schemas.microsoft.com/office/drawing/2014/chart" uri="{C3380CC4-5D6E-409C-BE32-E72D297353CC}">
              <c16:uniqueId val="{00000000-9235-4E0C-8662-E2AE807C45E4}"/>
            </c:ext>
          </c:extLst>
        </c:ser>
        <c:ser>
          <c:idx val="2"/>
          <c:order val="1"/>
          <c:tx>
            <c:strRef>
              <c:f>'Performance Proj'!$A$5</c:f>
              <c:strCache>
                <c:ptCount val="1"/>
                <c:pt idx="0">
                  <c:v>Actual Units</c:v>
                </c:pt>
              </c:strCache>
            </c:strRef>
          </c:tx>
          <c:marker>
            <c:symbol val="triangle"/>
            <c:size val="4"/>
          </c:marker>
          <c:cat>
            <c:strRef>
              <c:f>'Performance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Proj'!$B$5:$Y$5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9235-4E0C-8662-E2AE807C45E4}"/>
            </c:ext>
          </c:extLst>
        </c:ser>
        <c:dLbls>
          <c:showLegendKey val="0"/>
          <c:showVal val="0"/>
          <c:showCatName val="0"/>
          <c:showSerName val="0"/>
          <c:showPercent val="0"/>
          <c:showBubbleSize val="0"/>
        </c:dLbls>
        <c:marker val="1"/>
        <c:smooth val="0"/>
        <c:axId val="473648928"/>
        <c:axId val="1"/>
      </c:lineChart>
      <c:catAx>
        <c:axId val="47364892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8928"/>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Residential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Proj'!$A$29</c:f>
              <c:strCache>
                <c:ptCount val="1"/>
                <c:pt idx="0">
                  <c:v>Projected Units</c:v>
                </c:pt>
              </c:strCache>
            </c:strRef>
          </c:tx>
          <c:marker>
            <c:symbol val="diamond"/>
            <c:size val="4"/>
          </c:marker>
          <c:cat>
            <c:strRef>
              <c:f>'Performance Proj'!$B$28:$Y$28</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Proj'!$B$29:$Y$29</c:f>
              <c:numCache>
                <c:formatCode>#,##0</c:formatCode>
                <c:ptCount val="24"/>
                <c:pt idx="0">
                  <c:v>0</c:v>
                </c:pt>
                <c:pt idx="1">
                  <c:v>0</c:v>
                </c:pt>
                <c:pt idx="2">
                  <c:v>0</c:v>
                </c:pt>
                <c:pt idx="3">
                  <c:v>50</c:v>
                </c:pt>
                <c:pt idx="4">
                  <c:v>150</c:v>
                </c:pt>
                <c:pt idx="5">
                  <c:v>260</c:v>
                </c:pt>
                <c:pt idx="6">
                  <c:v>740</c:v>
                </c:pt>
                <c:pt idx="7">
                  <c:v>1220</c:v>
                </c:pt>
                <c:pt idx="8">
                  <c:v>1700</c:v>
                </c:pt>
                <c:pt idx="9">
                  <c:v>2180</c:v>
                </c:pt>
                <c:pt idx="10">
                  <c:v>2660</c:v>
                </c:pt>
                <c:pt idx="11">
                  <c:v>2980</c:v>
                </c:pt>
                <c:pt idx="12">
                  <c:v>3250</c:v>
                </c:pt>
                <c:pt idx="13">
                  <c:v>3510</c:v>
                </c:pt>
                <c:pt idx="14">
                  <c:v>3770</c:v>
                </c:pt>
                <c:pt idx="15">
                  <c:v>4030</c:v>
                </c:pt>
                <c:pt idx="16">
                  <c:v>4290</c:v>
                </c:pt>
                <c:pt idx="17">
                  <c:v>4390</c:v>
                </c:pt>
                <c:pt idx="18">
                  <c:v>4690</c:v>
                </c:pt>
                <c:pt idx="19">
                  <c:v>4735</c:v>
                </c:pt>
                <c:pt idx="20">
                  <c:v>4795</c:v>
                </c:pt>
                <c:pt idx="21">
                  <c:v>5095</c:v>
                </c:pt>
                <c:pt idx="22">
                  <c:v>5430</c:v>
                </c:pt>
                <c:pt idx="23">
                  <c:v>5765</c:v>
                </c:pt>
              </c:numCache>
            </c:numRef>
          </c:val>
          <c:smooth val="0"/>
          <c:extLst>
            <c:ext xmlns:c16="http://schemas.microsoft.com/office/drawing/2014/chart" uri="{C3380CC4-5D6E-409C-BE32-E72D297353CC}">
              <c16:uniqueId val="{00000000-D3A2-42D8-957A-1958C9C94E5C}"/>
            </c:ext>
          </c:extLst>
        </c:ser>
        <c:ser>
          <c:idx val="2"/>
          <c:order val="1"/>
          <c:tx>
            <c:strRef>
              <c:f>'Performance Proj'!$A$31</c:f>
              <c:strCache>
                <c:ptCount val="1"/>
                <c:pt idx="0">
                  <c:v>Actual Units</c:v>
                </c:pt>
              </c:strCache>
            </c:strRef>
          </c:tx>
          <c:marker>
            <c:symbol val="triangle"/>
            <c:size val="4"/>
          </c:marker>
          <c:cat>
            <c:strRef>
              <c:f>'Performance Proj'!$B$28:$Y$28</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Proj'!$B$31:$Y$31</c:f>
              <c:numCache>
                <c:formatCode>General</c:formatCode>
                <c:ptCount val="24"/>
                <c:pt idx="0" formatCode="#,##0">
                  <c:v>0</c:v>
                </c:pt>
                <c:pt idx="1">
                  <c:v>0</c:v>
                </c:pt>
                <c:pt idx="2">
                  <c:v>0</c:v>
                </c:pt>
                <c:pt idx="3">
                  <c:v>0</c:v>
                </c:pt>
                <c:pt idx="4">
                  <c:v>0</c:v>
                </c:pt>
                <c:pt idx="5">
                  <c:v>0</c:v>
                </c:pt>
                <c:pt idx="6">
                  <c:v>8</c:v>
                </c:pt>
                <c:pt idx="7">
                  <c:v>18</c:v>
                </c:pt>
                <c:pt idx="8">
                  <c:v>32</c:v>
                </c:pt>
                <c:pt idx="9">
                  <c:v>44</c:v>
                </c:pt>
                <c:pt idx="10">
                  <c:v>107</c:v>
                </c:pt>
                <c:pt idx="11">
                  <c:v>225</c:v>
                </c:pt>
                <c:pt idx="12">
                  <c:v>327</c:v>
                </c:pt>
                <c:pt idx="13">
                  <c:v>327</c:v>
                </c:pt>
                <c:pt idx="14">
                  <c:v>616</c:v>
                </c:pt>
                <c:pt idx="15">
                  <c:v>909</c:v>
                </c:pt>
                <c:pt idx="16">
                  <c:v>1137</c:v>
                </c:pt>
                <c:pt idx="17">
                  <c:v>1417</c:v>
                </c:pt>
                <c:pt idx="18">
                  <c:v>1619</c:v>
                </c:pt>
                <c:pt idx="19">
                  <c:v>1619</c:v>
                </c:pt>
                <c:pt idx="20">
                  <c:v>1619</c:v>
                </c:pt>
                <c:pt idx="21">
                  <c:v>1619</c:v>
                </c:pt>
                <c:pt idx="22">
                  <c:v>1619</c:v>
                </c:pt>
                <c:pt idx="23">
                  <c:v>1619</c:v>
                </c:pt>
              </c:numCache>
            </c:numRef>
          </c:val>
          <c:smooth val="0"/>
          <c:extLst>
            <c:ext xmlns:c16="http://schemas.microsoft.com/office/drawing/2014/chart" uri="{C3380CC4-5D6E-409C-BE32-E72D297353CC}">
              <c16:uniqueId val="{00000001-D3A2-42D8-957A-1958C9C94E5C}"/>
            </c:ext>
          </c:extLst>
        </c:ser>
        <c:dLbls>
          <c:showLegendKey val="0"/>
          <c:showVal val="0"/>
          <c:showCatName val="0"/>
          <c:showSerName val="0"/>
          <c:showPercent val="0"/>
          <c:showBubbleSize val="0"/>
        </c:dLbls>
        <c:marker val="1"/>
        <c:smooth val="0"/>
        <c:axId val="473649912"/>
        <c:axId val="1"/>
      </c:lineChart>
      <c:catAx>
        <c:axId val="4736499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830580</xdr:colOff>
      <xdr:row>6</xdr:row>
      <xdr:rowOff>121920</xdr:rowOff>
    </xdr:from>
    <xdr:to>
      <xdr:col>16</xdr:col>
      <xdr:colOff>580030</xdr:colOff>
      <xdr:row>25</xdr:row>
      <xdr:rowOff>152400</xdr:rowOff>
    </xdr:to>
    <xdr:graphicFrame macro="">
      <xdr:nvGraphicFramePr>
        <xdr:cNvPr id="1069" name="Chart 1">
          <a:extLst>
            <a:ext uri="{FF2B5EF4-FFF2-40B4-BE49-F238E27FC236}">
              <a16:creationId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845820</xdr:colOff>
      <xdr:row>32</xdr:row>
      <xdr:rowOff>7620</xdr:rowOff>
    </xdr:from>
    <xdr:to>
      <xdr:col>16</xdr:col>
      <xdr:colOff>382137</xdr:colOff>
      <xdr:row>51</xdr:row>
      <xdr:rowOff>0</xdr:rowOff>
    </xdr:to>
    <xdr:graphicFrame macro="">
      <xdr:nvGraphicFramePr>
        <xdr:cNvPr id="1070" name="Chart 2">
          <a:extLst>
            <a:ext uri="{FF2B5EF4-FFF2-40B4-BE49-F238E27FC236}">
              <a16:creationId xmlns:a16="http://schemas.microsoft.com/office/drawing/2014/main" id="{00000000-0008-0000-0000-00002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762000</xdr:colOff>
      <xdr:row>57</xdr:row>
      <xdr:rowOff>15240</xdr:rowOff>
    </xdr:from>
    <xdr:to>
      <xdr:col>16</xdr:col>
      <xdr:colOff>204716</xdr:colOff>
      <xdr:row>76</xdr:row>
      <xdr:rowOff>53340</xdr:rowOff>
    </xdr:to>
    <xdr:graphicFrame macro="">
      <xdr:nvGraphicFramePr>
        <xdr:cNvPr id="1071" name="Chart 3">
          <a:extLst>
            <a:ext uri="{FF2B5EF4-FFF2-40B4-BE49-F238E27FC236}">
              <a16:creationId xmlns:a16="http://schemas.microsoft.com/office/drawing/2014/main" id="{00000000-0008-0000-0000-00002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762000</xdr:colOff>
      <xdr:row>85</xdr:row>
      <xdr:rowOff>45720</xdr:rowOff>
    </xdr:from>
    <xdr:to>
      <xdr:col>16</xdr:col>
      <xdr:colOff>928048</xdr:colOff>
      <xdr:row>104</xdr:row>
      <xdr:rowOff>83820</xdr:rowOff>
    </xdr:to>
    <xdr:graphicFrame macro="">
      <xdr:nvGraphicFramePr>
        <xdr:cNvPr id="1072" name="Chart 4">
          <a:extLst>
            <a:ext uri="{FF2B5EF4-FFF2-40B4-BE49-F238E27FC236}">
              <a16:creationId xmlns:a16="http://schemas.microsoft.com/office/drawing/2014/main"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0.78311</cdr:x>
      <cdr:y>0.86869</cdr:y>
    </cdr:from>
    <cdr:to>
      <cdr:x>0.99135</cdr:x>
      <cdr:y>0.98698</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1100"/>
            </a:lnSpc>
          </a:pPr>
          <a:r>
            <a:rPr lang="en-US" sz="1000"/>
            <a:t>04/2026</a:t>
          </a:r>
        </a:p>
      </cdr:txBody>
    </cdr:sp>
  </cdr:relSizeAnchor>
</c:userShapes>
</file>

<file path=xl/drawings/drawing3.xml><?xml version="1.0" encoding="utf-8"?>
<c:userShapes xmlns:c="http://schemas.openxmlformats.org/drawingml/2006/chart">
  <cdr:relSizeAnchor xmlns:cdr="http://schemas.openxmlformats.org/drawingml/2006/chartDrawing">
    <cdr:from>
      <cdr:x>0.78834</cdr:x>
      <cdr:y>0.87984</cdr:y>
    </cdr:from>
    <cdr:to>
      <cdr:x>1</cdr:x>
      <cdr:y>0.99789</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04/2026</a:t>
          </a:r>
        </a:p>
      </cdr:txBody>
    </cdr:sp>
  </cdr:relSizeAnchor>
</c:userShapes>
</file>

<file path=xl/drawings/drawing4.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5.xml><?xml version="1.0" encoding="utf-8"?>
<c:userShapes xmlns:c="http://schemas.openxmlformats.org/drawingml/2006/chart">
  <cdr:relSizeAnchor xmlns:cdr="http://schemas.openxmlformats.org/drawingml/2006/chartDrawing">
    <cdr:from>
      <cdr:x>0.79375</cdr:x>
      <cdr:y>0.89375</cdr:y>
    </cdr:from>
    <cdr:to>
      <cdr:x>0.79375</cdr:x>
      <cdr:y>0.89448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342901</xdr:colOff>
      <xdr:row>6</xdr:row>
      <xdr:rowOff>171450</xdr:rowOff>
    </xdr:from>
    <xdr:to>
      <xdr:col>17</xdr:col>
      <xdr:colOff>81644</xdr:colOff>
      <xdr:row>24</xdr:row>
      <xdr:rowOff>81642</xdr:rowOff>
    </xdr:to>
    <xdr:graphicFrame macro="">
      <xdr:nvGraphicFramePr>
        <xdr:cNvPr id="2115" name="Chart 3">
          <a:extLst>
            <a:ext uri="{FF2B5EF4-FFF2-40B4-BE49-F238E27FC236}">
              <a16:creationId xmlns:a16="http://schemas.microsoft.com/office/drawing/2014/main" id="{00000000-0008-0000-0100-00004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358140</xdr:colOff>
      <xdr:row>33</xdr:row>
      <xdr:rowOff>15241</xdr:rowOff>
    </xdr:from>
    <xdr:to>
      <xdr:col>17</xdr:col>
      <xdr:colOff>122464</xdr:colOff>
      <xdr:row>50</xdr:row>
      <xdr:rowOff>27214</xdr:rowOff>
    </xdr:to>
    <xdr:graphicFrame macro="">
      <xdr:nvGraphicFramePr>
        <xdr:cNvPr id="2117" name="Chart 5">
          <a:extLst>
            <a:ext uri="{FF2B5EF4-FFF2-40B4-BE49-F238E27FC236}">
              <a16:creationId xmlns:a16="http://schemas.microsoft.com/office/drawing/2014/main" id="{00000000-0008-0000-0100-00004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0.7895</cdr:x>
      <cdr:y>0.89</cdr:y>
    </cdr:from>
    <cdr:to>
      <cdr:x>0.7895</cdr:x>
      <cdr:y>0.89121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5" totalsRowShown="0">
  <tableColumns count="2">
    <tableColumn id="1" xr3:uid="{00000000-0010-0000-0000-000001000000}" name="National Objective"/>
    <tableColumn id="2" xr3:uid="{00000000-0010-0000-0000-000002000000}" name="Threshold" dataDxfId="1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C10" totalsRowShown="0">
  <tableColumns count="3">
    <tableColumn id="1" xr3:uid="{00000000-0010-0000-0100-000001000000}" name="CDBG-DR Agreements"/>
    <tableColumn id="2" xr3:uid="{00000000-0010-0000-0100-000002000000}" name="Agreement Budgets" dataDxfId="14"/>
    <tableColumn id="3" xr3:uid="{00000000-0010-0000-0100-000003000000}" name="Percentage"/>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2:H18" totalsRowShown="0" headerRowDxfId="13">
  <tableColumns count="8">
    <tableColumn id="1" xr3:uid="{00000000-0010-0000-0200-000001000000}" name="Units - Program Assumptions"/>
    <tableColumn id="2" xr3:uid="{00000000-0010-0000-0200-000002000000}" name="Est. Cost Per Unit" dataDxfId="12"/>
    <tableColumn id="3" xr3:uid="{00000000-0010-0000-0200-000003000000}" name="Total Budget" dataDxfId="11" dataCellStyle="Currency"/>
    <tableColumn id="4" xr3:uid="{00000000-0010-0000-0200-000004000000}" name="Units - FLOR Action Plan" dataDxfId="10"/>
    <tableColumn id="5" xr3:uid="{00000000-0010-0000-0200-000005000000}" name="LMI for FLO1" dataDxfId="9">
      <calculatedColumnFormula>D13*B4*C8</calculatedColumnFormula>
    </tableColumn>
    <tableColumn id="6" xr3:uid="{00000000-0010-0000-0200-000006000000}" name="LMI for FLO2" dataDxfId="8">
      <calculatedColumnFormula>D13*B4*C9</calculatedColumnFormula>
    </tableColumn>
    <tableColumn id="7" xr3:uid="{00000000-0010-0000-0200-000007000000}" name="UN for FLO1" dataDxfId="7">
      <calculatedColumnFormula>D13*B5*C8</calculatedColumnFormula>
    </tableColumn>
    <tableColumn id="8" xr3:uid="{00000000-0010-0000-0200-000008000000}" name="UN for FLO2" dataDxfId="6">
      <calculatedColumnFormula>D13*B5*C9</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510" displayName="Table510" ref="A20:F28" totalsRowShown="0" headerRowDxfId="5">
  <tableColumns count="6">
    <tableColumn id="1" xr3:uid="{00000000-0010-0000-0300-000001000000}" name="Budget - Program Assumptions"/>
    <tableColumn id="3" xr3:uid="{00000000-0010-0000-0300-000003000000}" name="Total Budget" dataDxfId="4" dataCellStyle="Currency"/>
    <tableColumn id="5" xr3:uid="{00000000-0010-0000-0300-000005000000}" name="LMI for FLO1" dataDxfId="3" dataCellStyle="Currency">
      <calculatedColumnFormula>Table510[[#This Row],[Total Budget]]*$B$4*$C$8</calculatedColumnFormula>
    </tableColumn>
    <tableColumn id="6" xr3:uid="{00000000-0010-0000-0300-000006000000}" name="LMI for FLO2" dataDxfId="2" dataCellStyle="Currency">
      <calculatedColumnFormula>Table510[[#This Row],[Total Budget]]*$B$4*$C$9</calculatedColumnFormula>
    </tableColumn>
    <tableColumn id="7" xr3:uid="{00000000-0010-0000-0300-000007000000}" name="UN for FLO1" dataDxfId="1" dataCellStyle="Currency">
      <calculatedColumnFormula>Table510[[#This Row],[Total Budget]]*$B$5*$C$8</calculatedColumnFormula>
    </tableColumn>
    <tableColumn id="8" xr3:uid="{00000000-0010-0000-0300-000008000000}" name="UN for FLO2" dataDxfId="0" dataCellStyle="Currency">
      <calculatedColumnFormula>Table510[[#This Row],[LMI for FLO1]]*$B$5*$C$9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view="pageBreakPreview" zoomScaleNormal="100" zoomScaleSheetLayoutView="100" workbookViewId="0">
      <selection activeCell="Q2" sqref="Q2"/>
    </sheetView>
  </sheetViews>
  <sheetFormatPr defaultRowHeight="14.4" x14ac:dyDescent="0.3"/>
  <sheetData>
    <row r="1" spans="2:15" ht="15" thickBot="1" x14ac:dyDescent="0.35"/>
    <row r="2" spans="2:15" ht="313.95" customHeight="1" x14ac:dyDescent="0.3">
      <c r="B2" s="49" t="s">
        <v>0</v>
      </c>
      <c r="C2" s="50"/>
      <c r="D2" s="50"/>
      <c r="E2" s="50"/>
      <c r="F2" s="50"/>
      <c r="G2" s="50"/>
      <c r="H2" s="50"/>
      <c r="I2" s="50"/>
      <c r="J2" s="50"/>
      <c r="K2" s="50"/>
      <c r="L2" s="50"/>
      <c r="M2" s="50"/>
      <c r="N2" s="50"/>
      <c r="O2" s="51"/>
    </row>
    <row r="3" spans="2:15" x14ac:dyDescent="0.3">
      <c r="B3" s="34"/>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F87"/>
  <sheetViews>
    <sheetView tabSelected="1" zoomScale="70" zoomScaleNormal="70" zoomScaleSheetLayoutView="100" workbookViewId="0">
      <selection activeCell="X15" sqref="X15"/>
    </sheetView>
  </sheetViews>
  <sheetFormatPr defaultRowHeight="14.4" x14ac:dyDescent="0.3"/>
  <cols>
    <col min="1" max="1" width="33.77734375" customWidth="1"/>
    <col min="2" max="2" width="17.77734375" hidden="1" customWidth="1"/>
    <col min="3" max="3" width="16.44140625" hidden="1" customWidth="1"/>
    <col min="4" max="4" width="17.21875" hidden="1" customWidth="1"/>
    <col min="5" max="6" width="15.77734375" hidden="1" customWidth="1"/>
    <col min="7" max="7" width="16.77734375" hidden="1" customWidth="1"/>
    <col min="8" max="8" width="15.44140625" hidden="1" customWidth="1"/>
    <col min="9" max="10" width="15.77734375" hidden="1" customWidth="1"/>
    <col min="11" max="11" width="16.77734375" hidden="1" customWidth="1"/>
    <col min="12" max="12" width="14" bestFit="1" customWidth="1"/>
    <col min="13" max="13" width="14.44140625" bestFit="1" customWidth="1"/>
    <col min="14" max="14" width="14.109375" bestFit="1" customWidth="1"/>
    <col min="15" max="15" width="16.77734375" bestFit="1" customWidth="1"/>
    <col min="16" max="16" width="15.77734375" bestFit="1" customWidth="1"/>
    <col min="17" max="18" width="16.44140625" bestFit="1" customWidth="1"/>
    <col min="19" max="19" width="16.77734375" bestFit="1" customWidth="1"/>
    <col min="20" max="22" width="16.44140625" bestFit="1" customWidth="1"/>
    <col min="23" max="23" width="16.77734375" bestFit="1" customWidth="1"/>
    <col min="24" max="58" width="16.44140625" bestFit="1" customWidth="1"/>
  </cols>
  <sheetData>
    <row r="1" spans="1:25" s="36" customFormat="1" x14ac:dyDescent="0.3">
      <c r="C1" s="37"/>
      <c r="D1" s="37"/>
      <c r="E1" s="37"/>
      <c r="F1" s="37"/>
      <c r="G1" s="37"/>
      <c r="H1" s="37"/>
      <c r="I1" s="41"/>
      <c r="J1" s="40"/>
      <c r="K1" s="40"/>
    </row>
    <row r="2" spans="1:25" x14ac:dyDescent="0.3">
      <c r="A2" s="3"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c r="T2" s="8" t="s">
        <v>20</v>
      </c>
      <c r="U2" s="8" t="s">
        <v>21</v>
      </c>
      <c r="V2" s="8" t="s">
        <v>22</v>
      </c>
      <c r="W2" s="8" t="s">
        <v>23</v>
      </c>
      <c r="X2" s="8" t="s">
        <v>24</v>
      </c>
      <c r="Y2" s="8" t="s">
        <v>25</v>
      </c>
    </row>
    <row r="3" spans="1:25" x14ac:dyDescent="0.3">
      <c r="A3" t="s">
        <v>26</v>
      </c>
      <c r="B3" s="2">
        <f>SUM($B4:B4)</f>
        <v>0</v>
      </c>
      <c r="C3" s="2">
        <f>SUM($B4:C4)</f>
        <v>1813966</v>
      </c>
      <c r="D3" s="2">
        <f>SUM($B4:D4)</f>
        <v>5697762</v>
      </c>
      <c r="E3" s="2">
        <f>SUM($B4:E4)</f>
        <v>11847727.333333332</v>
      </c>
      <c r="F3" s="2">
        <f>SUM($B4:F4)</f>
        <v>17997692.666666664</v>
      </c>
      <c r="G3" s="2">
        <f>SUM($B4:G4)</f>
        <v>30252403</v>
      </c>
      <c r="H3" s="2">
        <f>SUM($B4:H4)</f>
        <v>64845958</v>
      </c>
      <c r="I3" s="2">
        <f>SUM($B4:I4)</f>
        <v>99439513</v>
      </c>
      <c r="J3" s="2">
        <f>SUM($B4:J4)</f>
        <v>134033068</v>
      </c>
      <c r="K3" s="2">
        <f>SUM($B4:K4)</f>
        <v>168626623</v>
      </c>
      <c r="L3" s="2">
        <f>SUM($B4:L4)</f>
        <v>203220178</v>
      </c>
      <c r="M3" s="2">
        <f>SUM($B4:M4)</f>
        <v>237813733</v>
      </c>
      <c r="N3" s="2">
        <f>SUM($B4:N4)</f>
        <v>287019896</v>
      </c>
      <c r="O3" s="2">
        <f>SUM($B4:O4)</f>
        <v>336226060</v>
      </c>
      <c r="P3" s="2">
        <f>SUM($B4:P4)</f>
        <v>366986192</v>
      </c>
      <c r="Q3" s="2">
        <f>SUM($B4:Q4)</f>
        <v>396885984</v>
      </c>
      <c r="R3" s="2">
        <f>SUM($B4:R4)</f>
        <v>426646116</v>
      </c>
      <c r="S3" s="2">
        <f>SUM($B4:S4)</f>
        <v>456406248</v>
      </c>
      <c r="T3" s="2">
        <f>SUM($B4:T4)</f>
        <v>518016100.42000002</v>
      </c>
      <c r="U3" s="2">
        <f>SUM($B4:U4)</f>
        <v>558134757.42000008</v>
      </c>
      <c r="V3" s="2">
        <f>SUM($B4:V4)</f>
        <v>608330569.42000008</v>
      </c>
      <c r="W3" s="2">
        <f>SUM($B4:W4)</f>
        <v>678656911.42000008</v>
      </c>
      <c r="X3" s="2">
        <f>SUM($B4:X4)</f>
        <v>748983253.42000008</v>
      </c>
      <c r="Y3" s="2">
        <f>SUM($B4:Y4)</f>
        <v>819309595.42000008</v>
      </c>
    </row>
    <row r="4" spans="1:25" x14ac:dyDescent="0.3">
      <c r="A4" t="s">
        <v>27</v>
      </c>
      <c r="B4" s="12">
        <v>0</v>
      </c>
      <c r="C4" s="10">
        <v>1813966</v>
      </c>
      <c r="D4" s="10">
        <v>3883796</v>
      </c>
      <c r="E4" s="10">
        <v>6149965.333333333</v>
      </c>
      <c r="F4" s="10">
        <v>6149965.333333333</v>
      </c>
      <c r="G4" s="10">
        <v>12254710.333333334</v>
      </c>
      <c r="H4" s="10">
        <v>34593555</v>
      </c>
      <c r="I4" s="10">
        <v>34593555</v>
      </c>
      <c r="J4" s="10">
        <v>34593555</v>
      </c>
      <c r="K4" s="10">
        <v>34593555</v>
      </c>
      <c r="L4" s="10">
        <v>34593555</v>
      </c>
      <c r="M4" s="10">
        <v>34593555</v>
      </c>
      <c r="N4" s="10">
        <v>49206163</v>
      </c>
      <c r="O4" s="10">
        <v>49206164</v>
      </c>
      <c r="P4" s="10">
        <v>30760132</v>
      </c>
      <c r="Q4" s="10">
        <v>29899792</v>
      </c>
      <c r="R4" s="10">
        <v>29760132</v>
      </c>
      <c r="S4" s="10">
        <v>29760132</v>
      </c>
      <c r="T4" s="10">
        <v>61609852.420000002</v>
      </c>
      <c r="U4" s="10">
        <v>40118657</v>
      </c>
      <c r="V4" s="10">
        <v>50195812</v>
      </c>
      <c r="W4" s="10">
        <v>70326342</v>
      </c>
      <c r="X4" s="10">
        <v>70326342</v>
      </c>
      <c r="Y4" s="10">
        <v>70326342</v>
      </c>
    </row>
    <row r="5" spans="1:25" x14ac:dyDescent="0.3">
      <c r="A5" t="s">
        <v>28</v>
      </c>
      <c r="B5" s="2">
        <f>SUM($B6:B6)</f>
        <v>0</v>
      </c>
      <c r="C5" s="14"/>
      <c r="D5" s="14"/>
      <c r="E5" s="14">
        <v>1384231.37</v>
      </c>
      <c r="F5" s="14">
        <v>3410549.2</v>
      </c>
      <c r="G5" s="14">
        <v>13796212.220000001</v>
      </c>
      <c r="H5" s="14">
        <f>SUM($B6:H6)</f>
        <v>33081730.560000002</v>
      </c>
      <c r="I5" s="14">
        <f>SUM($B6:I6)</f>
        <v>39075931.480000004</v>
      </c>
      <c r="J5" s="14">
        <f>SUM($B6:J6)</f>
        <v>59337640.480000004</v>
      </c>
      <c r="K5" s="14">
        <f>SUM($B6:K6)</f>
        <v>56216939.040000007</v>
      </c>
      <c r="L5" s="14">
        <f>SUM($B6:L6)</f>
        <v>84420288.300000012</v>
      </c>
      <c r="M5" s="14">
        <f>SUM($B6:M6)</f>
        <v>100936743.25000001</v>
      </c>
      <c r="N5" s="14">
        <f>SUM($B6:N6)</f>
        <v>125438988.36000001</v>
      </c>
      <c r="O5" s="14">
        <f>SUM($B6:O6)</f>
        <v>165215608.73000002</v>
      </c>
      <c r="P5" s="14">
        <f>SUM($B6:P6)</f>
        <v>224875167.46000001</v>
      </c>
      <c r="Q5" s="14">
        <f>SUM($B6:Q6)</f>
        <v>302145075.46000004</v>
      </c>
      <c r="R5" s="14">
        <f>SUM($B6:R6)</f>
        <v>390369649.46000004</v>
      </c>
      <c r="S5" s="14">
        <f>SUM($B6:S6)</f>
        <v>477070759.77000004</v>
      </c>
      <c r="T5" s="14">
        <f>SUM($B6:T6)</f>
        <v>477070759.77000004</v>
      </c>
      <c r="U5" s="14">
        <f>SUM($B6:U6)</f>
        <v>477070759.77000004</v>
      </c>
      <c r="V5" s="14">
        <f>SUM($B6:V6)</f>
        <v>477070759.77000004</v>
      </c>
      <c r="W5" s="14">
        <f>SUM($B6:W6)</f>
        <v>477070759.77000004</v>
      </c>
      <c r="X5" s="14">
        <f>SUM($B6:X6)</f>
        <v>477070759.77000004</v>
      </c>
      <c r="Y5" s="14">
        <f>SUM($B6:Y6)</f>
        <v>477070759.77000004</v>
      </c>
    </row>
    <row r="6" spans="1:25" x14ac:dyDescent="0.3">
      <c r="A6" s="46" t="s">
        <v>29</v>
      </c>
      <c r="B6" s="2">
        <v>0</v>
      </c>
      <c r="C6" s="14">
        <v>0</v>
      </c>
      <c r="D6" s="14">
        <v>0</v>
      </c>
      <c r="E6" s="35">
        <v>1356049.85</v>
      </c>
      <c r="F6" s="14">
        <v>16515751.16</v>
      </c>
      <c r="G6" s="14">
        <v>3656956.01</v>
      </c>
      <c r="H6" s="14">
        <v>11552973.539999999</v>
      </c>
      <c r="I6" s="14">
        <v>5994200.9199999999</v>
      </c>
      <c r="J6" s="14">
        <v>20261709</v>
      </c>
      <c r="K6" s="14">
        <v>-3120701.4399999999</v>
      </c>
      <c r="L6" s="14">
        <v>28203349.260000002</v>
      </c>
      <c r="M6" s="14">
        <v>16516454.949999999</v>
      </c>
      <c r="N6" s="45">
        <v>24502245.109999999</v>
      </c>
      <c r="O6" s="14">
        <v>39776620.369999997</v>
      </c>
      <c r="P6" s="14">
        <v>59659558.729999997</v>
      </c>
      <c r="Q6" s="47">
        <v>77269908</v>
      </c>
      <c r="R6" s="14">
        <v>88224574</v>
      </c>
      <c r="S6" s="14">
        <v>86701110.310000002</v>
      </c>
      <c r="T6" s="14">
        <v>0</v>
      </c>
      <c r="U6" s="14"/>
      <c r="V6" s="14"/>
      <c r="W6" s="14"/>
      <c r="X6" s="14"/>
      <c r="Y6" s="13"/>
    </row>
    <row r="8" spans="1:25" x14ac:dyDescent="0.3">
      <c r="G8" s="29"/>
      <c r="W8" s="2"/>
    </row>
    <row r="9" spans="1:25" x14ac:dyDescent="0.3">
      <c r="G9" s="29"/>
      <c r="W9" s="2"/>
      <c r="Y9" s="2"/>
    </row>
    <row r="10" spans="1:25" x14ac:dyDescent="0.3">
      <c r="G10" s="29"/>
      <c r="W10" s="2"/>
    </row>
    <row r="11" spans="1:25" x14ac:dyDescent="0.3">
      <c r="G11" s="29"/>
      <c r="H11" s="2"/>
      <c r="O11" s="2"/>
      <c r="W11" s="2"/>
      <c r="Y11" s="2"/>
    </row>
    <row r="12" spans="1:25" x14ac:dyDescent="0.3">
      <c r="G12" s="29"/>
      <c r="O12" s="2"/>
      <c r="W12" s="2"/>
      <c r="Y12" s="33"/>
    </row>
    <row r="13" spans="1:25" x14ac:dyDescent="0.3">
      <c r="G13" s="29"/>
      <c r="O13" s="2"/>
      <c r="W13" s="2"/>
    </row>
    <row r="14" spans="1:25" x14ac:dyDescent="0.3">
      <c r="G14" s="29"/>
      <c r="O14" s="2"/>
      <c r="W14" s="2"/>
    </row>
    <row r="15" spans="1:25" x14ac:dyDescent="0.3">
      <c r="G15" s="29"/>
      <c r="O15" s="38"/>
      <c r="W15" s="2"/>
    </row>
    <row r="16" spans="1:25" x14ac:dyDescent="0.3">
      <c r="G16" s="32"/>
      <c r="W16" s="2"/>
    </row>
    <row r="17" spans="1:58" x14ac:dyDescent="0.3">
      <c r="W17" s="2"/>
    </row>
    <row r="18" spans="1:58" x14ac:dyDescent="0.3">
      <c r="O18" s="38"/>
      <c r="W18" s="2"/>
    </row>
    <row r="19" spans="1:58" x14ac:dyDescent="0.3">
      <c r="O19" s="38"/>
      <c r="W19" s="2"/>
    </row>
    <row r="20" spans="1:58" x14ac:dyDescent="0.3">
      <c r="W20" s="2"/>
    </row>
    <row r="27" spans="1:58" x14ac:dyDescent="0.3">
      <c r="B27" s="36"/>
      <c r="C27" s="37"/>
      <c r="D27" s="37"/>
      <c r="E27" s="37"/>
      <c r="F27" s="37"/>
      <c r="G27" s="37"/>
      <c r="H27" s="37"/>
      <c r="I27" s="41"/>
      <c r="J27" s="40"/>
      <c r="K27" s="40"/>
    </row>
    <row r="28" spans="1:58" x14ac:dyDescent="0.3">
      <c r="A28" s="3" t="s">
        <v>30</v>
      </c>
      <c r="B28" s="8" t="s">
        <v>2</v>
      </c>
      <c r="C28" s="8" t="s">
        <v>3</v>
      </c>
      <c r="D28" s="8" t="s">
        <v>4</v>
      </c>
      <c r="E28" s="8" t="s">
        <v>5</v>
      </c>
      <c r="F28" s="8" t="s">
        <v>6</v>
      </c>
      <c r="G28" s="8" t="s">
        <v>7</v>
      </c>
      <c r="H28" s="8" t="s">
        <v>8</v>
      </c>
      <c r="I28" s="8" t="s">
        <v>9</v>
      </c>
      <c r="J28" s="8" t="s">
        <v>10</v>
      </c>
      <c r="K28" s="8" t="s">
        <v>11</v>
      </c>
      <c r="L28" s="8" t="s">
        <v>12</v>
      </c>
      <c r="M28" s="8" t="s">
        <v>13</v>
      </c>
      <c r="N28" s="8" t="s">
        <v>14</v>
      </c>
      <c r="O28" s="8" t="s">
        <v>15</v>
      </c>
      <c r="P28" s="8" t="s">
        <v>16</v>
      </c>
      <c r="Q28" s="8" t="s">
        <v>17</v>
      </c>
      <c r="R28" s="8" t="s">
        <v>18</v>
      </c>
      <c r="S28" s="8" t="s">
        <v>19</v>
      </c>
      <c r="T28" s="8" t="s">
        <v>20</v>
      </c>
      <c r="U28" s="8" t="s">
        <v>21</v>
      </c>
      <c r="V28" s="8" t="s">
        <v>22</v>
      </c>
      <c r="W28" s="8" t="s">
        <v>23</v>
      </c>
      <c r="X28" s="8" t="s">
        <v>24</v>
      </c>
      <c r="Y28" s="8" t="s">
        <v>25</v>
      </c>
    </row>
    <row r="29" spans="1:58" x14ac:dyDescent="0.3">
      <c r="A29" t="s">
        <v>26</v>
      </c>
      <c r="B29" s="2">
        <f>SUM($B30:B30)</f>
        <v>0</v>
      </c>
      <c r="C29" s="2">
        <f>SUM($B30:C30)</f>
        <v>0</v>
      </c>
      <c r="D29" s="2">
        <f>SUM($B30:D30)</f>
        <v>0</v>
      </c>
      <c r="E29" s="2">
        <f>SUM($B30:E30)</f>
        <v>0</v>
      </c>
      <c r="F29" s="2">
        <f>SUM($B30:F30)</f>
        <v>0</v>
      </c>
      <c r="G29" s="2">
        <f>SUM($B30:G30)</f>
        <v>0</v>
      </c>
      <c r="H29" s="2">
        <f>SUM($B30:H30)</f>
        <v>0</v>
      </c>
      <c r="I29" s="2">
        <f>SUM($B30:I30)</f>
        <v>0</v>
      </c>
      <c r="J29" s="2">
        <v>0</v>
      </c>
      <c r="K29" s="2">
        <v>0</v>
      </c>
      <c r="L29" s="2">
        <v>0</v>
      </c>
      <c r="M29" s="2">
        <f>SUM($B30:M30)</f>
        <v>0</v>
      </c>
      <c r="N29" s="2">
        <f>SUM($B30:N30)</f>
        <v>0</v>
      </c>
      <c r="O29" s="2">
        <f>SUM($B30:O30)</f>
        <v>0</v>
      </c>
      <c r="P29" s="2">
        <f>SUM($B30:P30)</f>
        <v>0</v>
      </c>
      <c r="Q29" s="2">
        <f>SUM($B30:Q30)</f>
        <v>0</v>
      </c>
      <c r="R29" s="2">
        <f>SUM($B30:R30)</f>
        <v>0</v>
      </c>
      <c r="S29" s="2">
        <f>SUM($B30:S30)</f>
        <v>0</v>
      </c>
      <c r="T29" s="2">
        <f>SUM($B30:T30)</f>
        <v>425000</v>
      </c>
      <c r="U29" s="2">
        <f>SUM($B30:U30)</f>
        <v>425000</v>
      </c>
      <c r="V29" s="2">
        <f>SUM($B30:V30)</f>
        <v>425000</v>
      </c>
      <c r="W29" s="2">
        <f>SUM($B30:W30)</f>
        <v>425000</v>
      </c>
      <c r="X29" s="2">
        <f>SUM($B30:X30)</f>
        <v>425000</v>
      </c>
      <c r="Y29" s="2">
        <f>SUM($B30:Y30)</f>
        <v>425000</v>
      </c>
    </row>
    <row r="30" spans="1:58" x14ac:dyDescent="0.3">
      <c r="A30" t="s">
        <v>27</v>
      </c>
      <c r="B30" s="12">
        <v>0</v>
      </c>
      <c r="C30" s="10">
        <v>0</v>
      </c>
      <c r="D30" s="10">
        <v>0</v>
      </c>
      <c r="E30" s="10">
        <v>0</v>
      </c>
      <c r="F30" s="10">
        <v>0</v>
      </c>
      <c r="G30" s="10">
        <v>0</v>
      </c>
      <c r="H30" s="10">
        <v>0</v>
      </c>
      <c r="I30" s="10">
        <v>0</v>
      </c>
      <c r="J30" s="10">
        <v>0</v>
      </c>
      <c r="K30" s="10">
        <v>0</v>
      </c>
      <c r="L30" s="10">
        <v>0</v>
      </c>
      <c r="M30" s="10">
        <v>0</v>
      </c>
      <c r="N30" s="10">
        <v>0</v>
      </c>
      <c r="O30" s="10">
        <v>0</v>
      </c>
      <c r="P30" s="10">
        <v>0</v>
      </c>
      <c r="Q30" s="10">
        <v>0</v>
      </c>
      <c r="R30" s="10">
        <v>0</v>
      </c>
      <c r="S30" s="10">
        <v>0</v>
      </c>
      <c r="T30" s="10">
        <v>425000</v>
      </c>
      <c r="U30" s="10">
        <v>0</v>
      </c>
      <c r="V30" s="10">
        <v>0</v>
      </c>
      <c r="W30" s="10">
        <v>0</v>
      </c>
      <c r="X30" s="10">
        <v>0</v>
      </c>
      <c r="Y30" s="10">
        <v>0</v>
      </c>
    </row>
    <row r="31" spans="1:58" x14ac:dyDescent="0.3">
      <c r="A31" t="s">
        <v>28</v>
      </c>
      <c r="B31" s="2">
        <f>SUM($B32:B32)</f>
        <v>0</v>
      </c>
      <c r="C31" s="14">
        <f>SUM($B32:C32)</f>
        <v>0</v>
      </c>
      <c r="D31" s="14">
        <f>SUM($B32:D32)</f>
        <v>0</v>
      </c>
      <c r="E31" s="14">
        <f>SUM($B32:E32)</f>
        <v>0</v>
      </c>
      <c r="F31" s="14">
        <v>19335.82</v>
      </c>
      <c r="G31" s="14">
        <v>5572.58</v>
      </c>
      <c r="H31" s="14">
        <f>SUM($B32:H32)</f>
        <v>0</v>
      </c>
      <c r="I31" s="14">
        <f>SUM($B32:I32)</f>
        <v>0</v>
      </c>
      <c r="J31" s="14">
        <f>SUM($B32:J32)</f>
        <v>0</v>
      </c>
      <c r="K31" s="14">
        <v>0</v>
      </c>
      <c r="L31" s="14">
        <f>SUM($B32:L32)</f>
        <v>0</v>
      </c>
      <c r="M31" s="14">
        <f>SUM($B32:M32)</f>
        <v>0</v>
      </c>
      <c r="N31" s="14">
        <f>SUM($B32:N32)</f>
        <v>0</v>
      </c>
      <c r="O31" s="14">
        <f>SUM($B32:O32)</f>
        <v>188876.09</v>
      </c>
      <c r="P31" s="14">
        <f>SUM($B32:P32)</f>
        <v>622600.09</v>
      </c>
      <c r="Q31" s="14">
        <f>SUM($B32:Q32)</f>
        <v>695767.09</v>
      </c>
      <c r="R31" s="14">
        <f>SUM($B32:R32)</f>
        <v>1700173.0899999999</v>
      </c>
      <c r="S31" s="14">
        <f>SUM($B32:S32)</f>
        <v>1700173.0899999999</v>
      </c>
      <c r="T31" s="14">
        <f>SUM($B32:T32)</f>
        <v>1700173.0899999999</v>
      </c>
      <c r="U31" s="14">
        <f>SUM($B32:U32)</f>
        <v>1700173.0899999999</v>
      </c>
      <c r="V31" s="14">
        <f>SUM($B32:V32)</f>
        <v>1700173.0899999999</v>
      </c>
      <c r="W31" s="14">
        <f>SUM($B32:W32)</f>
        <v>1700173.0899999999</v>
      </c>
      <c r="X31" s="14">
        <f>SUM($B32:X32)</f>
        <v>1700173.0899999999</v>
      </c>
      <c r="Y31" s="14">
        <f>SUM($B32:Y32)</f>
        <v>1700173.0899999999</v>
      </c>
    </row>
    <row r="32" spans="1:58" x14ac:dyDescent="0.3">
      <c r="A32" s="46" t="s">
        <v>29</v>
      </c>
      <c r="B32" s="12">
        <v>0</v>
      </c>
      <c r="C32" s="16">
        <v>0</v>
      </c>
      <c r="D32" s="16">
        <v>0</v>
      </c>
      <c r="E32" s="35">
        <v>0</v>
      </c>
      <c r="F32" s="35">
        <v>0</v>
      </c>
      <c r="G32" s="16">
        <v>0</v>
      </c>
      <c r="H32" s="16">
        <v>0</v>
      </c>
      <c r="I32" s="16">
        <v>0</v>
      </c>
      <c r="J32" s="16">
        <v>0</v>
      </c>
      <c r="K32" s="16">
        <v>0</v>
      </c>
      <c r="L32" s="16">
        <v>0</v>
      </c>
      <c r="M32" s="16">
        <v>0</v>
      </c>
      <c r="N32" s="16">
        <v>0</v>
      </c>
      <c r="O32" s="16">
        <v>188876.09</v>
      </c>
      <c r="P32" s="16">
        <v>433724</v>
      </c>
      <c r="Q32" s="48">
        <v>73167</v>
      </c>
      <c r="R32" s="16">
        <v>1004406</v>
      </c>
      <c r="S32" s="16">
        <v>0</v>
      </c>
      <c r="T32" s="16">
        <v>0</v>
      </c>
      <c r="U32" s="16"/>
      <c r="V32" s="16"/>
      <c r="W32" s="16"/>
      <c r="X32" s="16"/>
      <c r="Y32" s="16"/>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row>
    <row r="33" spans="7:25" x14ac:dyDescent="0.3">
      <c r="N33" s="38"/>
      <c r="O33" s="38"/>
      <c r="P33" s="38"/>
      <c r="Q33" s="38"/>
      <c r="R33" s="38"/>
      <c r="S33" s="38"/>
      <c r="T33" s="38"/>
      <c r="U33" s="38"/>
      <c r="V33" s="38"/>
      <c r="W33" s="38"/>
      <c r="X33" s="38"/>
      <c r="Y33" s="38"/>
    </row>
    <row r="34" spans="7:25" x14ac:dyDescent="0.3">
      <c r="G34" s="29"/>
    </row>
    <row r="35" spans="7:25" x14ac:dyDescent="0.3">
      <c r="G35" s="29"/>
      <c r="H35" s="2"/>
    </row>
    <row r="36" spans="7:25" x14ac:dyDescent="0.3">
      <c r="G36" s="29"/>
      <c r="V36" s="2"/>
    </row>
    <row r="37" spans="7:25" x14ac:dyDescent="0.3">
      <c r="G37" s="31"/>
      <c r="V37" s="2"/>
    </row>
    <row r="38" spans="7:25" x14ac:dyDescent="0.3">
      <c r="G38" s="31"/>
      <c r="H38" s="32"/>
      <c r="V38" s="2"/>
    </row>
    <row r="39" spans="7:25" x14ac:dyDescent="0.3">
      <c r="G39" s="32"/>
    </row>
    <row r="52" spans="1:25" x14ac:dyDescent="0.3">
      <c r="B52" s="36"/>
      <c r="C52" s="37"/>
      <c r="D52" s="37"/>
      <c r="E52" s="37"/>
      <c r="F52" s="37"/>
      <c r="G52" s="37"/>
      <c r="H52" s="37"/>
      <c r="I52" s="37"/>
      <c r="J52" s="40"/>
      <c r="K52" s="40"/>
    </row>
    <row r="53" spans="1:25" x14ac:dyDescent="0.3">
      <c r="A53" s="3" t="s">
        <v>31</v>
      </c>
      <c r="B53" s="8" t="s">
        <v>2</v>
      </c>
      <c r="C53" s="8" t="s">
        <v>3</v>
      </c>
      <c r="D53" s="8" t="s">
        <v>4</v>
      </c>
      <c r="E53" s="8" t="s">
        <v>5</v>
      </c>
      <c r="F53" s="8" t="s">
        <v>6</v>
      </c>
      <c r="G53" s="8" t="s">
        <v>7</v>
      </c>
      <c r="H53" s="8" t="s">
        <v>8</v>
      </c>
      <c r="I53" s="8" t="s">
        <v>9</v>
      </c>
      <c r="J53" s="8" t="s">
        <v>10</v>
      </c>
      <c r="K53" s="8" t="s">
        <v>11</v>
      </c>
      <c r="L53" s="8" t="s">
        <v>12</v>
      </c>
      <c r="M53" s="8" t="s">
        <v>13</v>
      </c>
      <c r="N53" s="8" t="s">
        <v>14</v>
      </c>
      <c r="O53" s="8" t="s">
        <v>15</v>
      </c>
      <c r="P53" s="8" t="s">
        <v>16</v>
      </c>
      <c r="Q53" s="8" t="s">
        <v>17</v>
      </c>
      <c r="R53" s="8" t="s">
        <v>18</v>
      </c>
      <c r="S53" s="8" t="s">
        <v>19</v>
      </c>
      <c r="T53" s="8" t="s">
        <v>20</v>
      </c>
      <c r="U53" s="8" t="s">
        <v>21</v>
      </c>
      <c r="V53" s="8" t="s">
        <v>22</v>
      </c>
      <c r="W53" s="8" t="s">
        <v>23</v>
      </c>
      <c r="X53" s="8" t="s">
        <v>24</v>
      </c>
      <c r="Y53" s="8" t="s">
        <v>25</v>
      </c>
    </row>
    <row r="54" spans="1:25" x14ac:dyDescent="0.3">
      <c r="A54" t="s">
        <v>26</v>
      </c>
      <c r="B54" s="2">
        <f>SUM($B55:B55)</f>
        <v>0</v>
      </c>
      <c r="C54" s="2">
        <f>SUM($B55:C55)</f>
        <v>0</v>
      </c>
      <c r="D54" s="2">
        <f>SUM($B55:D55)</f>
        <v>1479939</v>
      </c>
      <c r="E54" s="2">
        <f>SUM($B55:E55)</f>
        <v>2959878</v>
      </c>
      <c r="F54" s="2">
        <f>SUM($B55:F55)</f>
        <v>4439817</v>
      </c>
      <c r="G54" s="2">
        <f>SUM($B55:G55)</f>
        <v>5919756</v>
      </c>
      <c r="H54" s="2">
        <f>SUM($B55:H55)</f>
        <v>7399694</v>
      </c>
      <c r="I54" s="2">
        <f>SUM($B55:I55)</f>
        <v>8879632</v>
      </c>
      <c r="J54" s="2">
        <f>SUM($B55:J55)</f>
        <v>10359570</v>
      </c>
      <c r="K54" s="2">
        <f>SUM($B55:K55)</f>
        <v>11839508</v>
      </c>
      <c r="L54" s="2">
        <f>SUM($B55:L55)</f>
        <v>13319446</v>
      </c>
      <c r="M54" s="2">
        <f>SUM($B55:M55)</f>
        <v>14590675</v>
      </c>
      <c r="N54" s="2">
        <f>SUM($B55:N55)</f>
        <v>15861904</v>
      </c>
      <c r="O54" s="2">
        <f>SUM($B55:O55)</f>
        <v>17133133</v>
      </c>
      <c r="P54" s="2">
        <f>SUM($B55:P55)</f>
        <v>18404362</v>
      </c>
      <c r="Q54" s="2">
        <f>SUM($B55:Q55)</f>
        <v>19675591</v>
      </c>
      <c r="R54" s="2">
        <f>SUM($B55:R55)</f>
        <v>21446820</v>
      </c>
      <c r="S54" s="2">
        <f>SUM($B55:S55)</f>
        <v>23218049</v>
      </c>
      <c r="T54" s="2">
        <f>SUM($B55:T55)</f>
        <v>25498406</v>
      </c>
      <c r="U54" s="2">
        <f>SUM($B55:U55)</f>
        <v>26956415</v>
      </c>
      <c r="V54" s="2">
        <f>SUM($B55:V55)</f>
        <v>28427644</v>
      </c>
      <c r="W54" s="2">
        <f>SUM($B55:W55)</f>
        <v>29798873</v>
      </c>
      <c r="X54" s="2">
        <f>SUM($B55:X55)</f>
        <v>31070102</v>
      </c>
      <c r="Y54" s="2">
        <f>SUM($B55:Y55)</f>
        <v>32341328</v>
      </c>
    </row>
    <row r="55" spans="1:25" x14ac:dyDescent="0.3">
      <c r="A55" t="s">
        <v>27</v>
      </c>
      <c r="B55" s="12">
        <v>0</v>
      </c>
      <c r="C55" s="10">
        <v>0</v>
      </c>
      <c r="D55" s="10">
        <v>1479939</v>
      </c>
      <c r="E55" s="10">
        <v>1479939</v>
      </c>
      <c r="F55" s="10">
        <v>1479939</v>
      </c>
      <c r="G55" s="10">
        <v>1479939</v>
      </c>
      <c r="H55" s="10">
        <v>1479938</v>
      </c>
      <c r="I55" s="10">
        <v>1479938</v>
      </c>
      <c r="J55" s="10">
        <v>1479938</v>
      </c>
      <c r="K55" s="10">
        <v>1479938</v>
      </c>
      <c r="L55" s="10">
        <v>1479938</v>
      </c>
      <c r="M55" s="10">
        <v>1271229</v>
      </c>
      <c r="N55" s="10">
        <v>1271229</v>
      </c>
      <c r="O55" s="10">
        <v>1271229</v>
      </c>
      <c r="P55" s="10">
        <v>1271229</v>
      </c>
      <c r="Q55" s="10">
        <v>1271229</v>
      </c>
      <c r="R55" s="10">
        <v>1771229</v>
      </c>
      <c r="S55" s="10">
        <v>1771229</v>
      </c>
      <c r="T55" s="10">
        <v>2280357</v>
      </c>
      <c r="U55" s="10">
        <v>1458009</v>
      </c>
      <c r="V55" s="10">
        <v>1471229</v>
      </c>
      <c r="W55" s="10">
        <v>1371229</v>
      </c>
      <c r="X55" s="10">
        <v>1271229</v>
      </c>
      <c r="Y55" s="10">
        <v>1271226</v>
      </c>
    </row>
    <row r="56" spans="1:25" x14ac:dyDescent="0.3">
      <c r="A56" t="s">
        <v>28</v>
      </c>
      <c r="B56" s="2">
        <f>SUM($B57:B57)</f>
        <v>0</v>
      </c>
      <c r="C56" s="14">
        <v>37790</v>
      </c>
      <c r="D56" s="14">
        <v>1037297.32</v>
      </c>
      <c r="E56" s="14">
        <v>590898.64</v>
      </c>
      <c r="F56" s="14">
        <v>1264108.6000000001</v>
      </c>
      <c r="G56" s="14">
        <v>1169764.43</v>
      </c>
      <c r="H56" s="14">
        <f>SUM($B57:H57)</f>
        <v>4122278.85</v>
      </c>
      <c r="I56" s="14">
        <f>SUM($B57:I57)</f>
        <v>5341227.8499999996</v>
      </c>
      <c r="J56" s="14">
        <f>SUM($B57:J57)</f>
        <v>7494871.8499999996</v>
      </c>
      <c r="K56" s="14">
        <f>SUM($B57:K57)</f>
        <v>9455326.5999999996</v>
      </c>
      <c r="L56" s="14">
        <f>SUM($B57:L57)</f>
        <v>12595369.76</v>
      </c>
      <c r="M56" s="14">
        <f>SUM($B57:M57)</f>
        <v>14511875.060000001</v>
      </c>
      <c r="N56" s="14">
        <f>SUM($B57:N57)</f>
        <v>18583300.390000001</v>
      </c>
      <c r="O56" s="14">
        <f>SUM($B57:O57)</f>
        <v>20340741.629999999</v>
      </c>
      <c r="P56" s="14">
        <f>SUM($B57:P57)</f>
        <v>23153615.629999999</v>
      </c>
      <c r="Q56" s="14">
        <f>SUM($B57:Q57)</f>
        <v>25788226.629999999</v>
      </c>
      <c r="R56" s="14">
        <f>SUM($B57:R57)</f>
        <v>22056244.629999999</v>
      </c>
      <c r="S56" s="14">
        <f>SUM($B57:S57)</f>
        <v>28082860.509999998</v>
      </c>
      <c r="T56" s="14">
        <f>SUM($B57:T57)</f>
        <v>28082860.509999998</v>
      </c>
      <c r="U56" s="14">
        <f>SUM($B57:U57)</f>
        <v>28082860.509999998</v>
      </c>
      <c r="V56" s="14">
        <f>SUM($B57:V57)</f>
        <v>28082860.509999998</v>
      </c>
      <c r="W56" s="14">
        <f>SUM($B57:W57)</f>
        <v>28082860.509999998</v>
      </c>
      <c r="X56" s="14">
        <f>SUM($B57:X57)</f>
        <v>28082860.509999998</v>
      </c>
      <c r="Y56" s="14">
        <f>SUM($B57:Y57)</f>
        <v>28082860.509999998</v>
      </c>
    </row>
    <row r="57" spans="1:25" x14ac:dyDescent="0.3">
      <c r="A57" s="46" t="s">
        <v>29</v>
      </c>
      <c r="B57" s="12">
        <v>0</v>
      </c>
      <c r="C57" s="15"/>
      <c r="D57" s="15">
        <v>0</v>
      </c>
      <c r="E57" s="15">
        <v>461139.44</v>
      </c>
      <c r="F57" s="15">
        <v>1416992.77</v>
      </c>
      <c r="G57" s="15">
        <v>779139.68</v>
      </c>
      <c r="H57" s="15">
        <v>1465006.96</v>
      </c>
      <c r="I57" s="15">
        <v>1218949</v>
      </c>
      <c r="J57" s="15">
        <v>2153644</v>
      </c>
      <c r="K57" s="43">
        <v>1960454.75</v>
      </c>
      <c r="L57" s="14">
        <v>3140043.16</v>
      </c>
      <c r="M57" s="14">
        <v>1916505.3</v>
      </c>
      <c r="N57" s="14">
        <v>4071425.33</v>
      </c>
      <c r="O57" s="14">
        <v>1757441.24</v>
      </c>
      <c r="P57" s="14">
        <v>2812874</v>
      </c>
      <c r="Q57" s="47">
        <v>2634611</v>
      </c>
      <c r="R57" s="14">
        <v>-3731982</v>
      </c>
      <c r="S57" s="14">
        <v>6026615.8799999999</v>
      </c>
      <c r="T57" s="14">
        <v>0</v>
      </c>
      <c r="U57" s="14"/>
      <c r="V57" s="14"/>
      <c r="W57" s="14"/>
      <c r="X57" s="14"/>
      <c r="Y57" s="14"/>
    </row>
    <row r="58" spans="1:25" x14ac:dyDescent="0.3">
      <c r="G58" s="29"/>
    </row>
    <row r="59" spans="1:25" x14ac:dyDescent="0.3">
      <c r="G59" s="30"/>
    </row>
    <row r="60" spans="1:25" x14ac:dyDescent="0.3">
      <c r="G60" s="30"/>
    </row>
    <row r="61" spans="1:25" x14ac:dyDescent="0.3">
      <c r="G61" s="30"/>
    </row>
    <row r="62" spans="1:25" x14ac:dyDescent="0.3">
      <c r="H62" s="2"/>
      <c r="M62" s="2"/>
      <c r="N62" s="38"/>
    </row>
    <row r="63" spans="1:25" x14ac:dyDescent="0.3">
      <c r="M63" s="44"/>
      <c r="N63" s="38"/>
    </row>
    <row r="64" spans="1:25" x14ac:dyDescent="0.3">
      <c r="M64" s="2"/>
    </row>
    <row r="65" spans="1:25" x14ac:dyDescent="0.3">
      <c r="M65" s="38"/>
    </row>
    <row r="67" spans="1:25" x14ac:dyDescent="0.3">
      <c r="I67" s="2"/>
    </row>
    <row r="79" spans="1:25" x14ac:dyDescent="0.3">
      <c r="B79" s="36"/>
      <c r="C79" s="37"/>
      <c r="D79" s="37"/>
      <c r="E79" s="37"/>
      <c r="F79" s="37"/>
      <c r="G79" s="37"/>
      <c r="H79" s="37"/>
      <c r="I79" s="37"/>
      <c r="J79" s="40"/>
      <c r="K79" s="40"/>
    </row>
    <row r="80" spans="1:25" x14ac:dyDescent="0.3">
      <c r="A80" s="3" t="s">
        <v>32</v>
      </c>
      <c r="B80" s="8" t="s">
        <v>2</v>
      </c>
      <c r="C80" s="8" t="s">
        <v>3</v>
      </c>
      <c r="D80" s="8" t="s">
        <v>4</v>
      </c>
      <c r="E80" s="8" t="s">
        <v>5</v>
      </c>
      <c r="F80" s="8" t="s">
        <v>6</v>
      </c>
      <c r="G80" s="8" t="s">
        <v>7</v>
      </c>
      <c r="H80" s="8" t="s">
        <v>8</v>
      </c>
      <c r="I80" s="8" t="s">
        <v>9</v>
      </c>
      <c r="J80" s="8" t="s">
        <v>10</v>
      </c>
      <c r="K80" s="8" t="s">
        <v>11</v>
      </c>
      <c r="L80" s="8" t="s">
        <v>12</v>
      </c>
      <c r="M80" s="8" t="s">
        <v>13</v>
      </c>
      <c r="N80" s="8" t="s">
        <v>14</v>
      </c>
      <c r="O80" s="8" t="s">
        <v>15</v>
      </c>
      <c r="P80" s="8" t="s">
        <v>16</v>
      </c>
      <c r="Q80" s="8" t="s">
        <v>17</v>
      </c>
      <c r="R80" s="8" t="s">
        <v>18</v>
      </c>
      <c r="S80" s="8" t="s">
        <v>19</v>
      </c>
      <c r="T80" s="8" t="s">
        <v>20</v>
      </c>
      <c r="U80" s="8" t="s">
        <v>21</v>
      </c>
      <c r="V80" s="8" t="s">
        <v>22</v>
      </c>
      <c r="W80" s="8" t="s">
        <v>23</v>
      </c>
      <c r="X80" s="8" t="s">
        <v>24</v>
      </c>
      <c r="Y80" s="8" t="s">
        <v>25</v>
      </c>
    </row>
    <row r="81" spans="1:25" x14ac:dyDescent="0.3">
      <c r="A81" t="s">
        <v>26</v>
      </c>
      <c r="B81" s="2">
        <f>SUM($B82:B82)</f>
        <v>0</v>
      </c>
      <c r="C81" s="2">
        <f>SUM($B82:C82)</f>
        <v>1813966</v>
      </c>
      <c r="D81" s="2">
        <f>SUM($B82:D82)</f>
        <v>7177701</v>
      </c>
      <c r="E81" s="2">
        <f>SUM($B82:E82)</f>
        <v>14807605.333333332</v>
      </c>
      <c r="F81" s="2">
        <f>SUM($B82:F82)</f>
        <v>22437509.666666664</v>
      </c>
      <c r="G81" s="2">
        <f>SUM($B82:G82)</f>
        <v>36172159</v>
      </c>
      <c r="H81" s="2">
        <f>SUM($B82:H82)</f>
        <v>72245652</v>
      </c>
      <c r="I81" s="2">
        <f>SUM($B82:I82)</f>
        <v>108319145</v>
      </c>
      <c r="J81" s="2">
        <f>SUM($B82:J82)</f>
        <v>144392638</v>
      </c>
      <c r="K81" s="2">
        <f>SUM($B82:K82)</f>
        <v>180466131</v>
      </c>
      <c r="L81" s="2">
        <f>SUM($B82:L82)</f>
        <v>216539624</v>
      </c>
      <c r="M81" s="2">
        <f>SUM($B82:M82)</f>
        <v>252404408</v>
      </c>
      <c r="N81" s="2">
        <f>SUM($B82:N82)</f>
        <v>302881800</v>
      </c>
      <c r="O81" s="2">
        <f>SUM($B82:O82)</f>
        <v>353359193</v>
      </c>
      <c r="P81" s="2">
        <f>SUM($B82:P82)</f>
        <v>385390554</v>
      </c>
      <c r="Q81" s="2">
        <f>SUM($B82:Q82)</f>
        <v>416561575</v>
      </c>
      <c r="R81" s="2">
        <f>SUM($B82:R82)</f>
        <v>448092936</v>
      </c>
      <c r="S81" s="2">
        <f>SUM($B82:S82)</f>
        <v>479624297</v>
      </c>
      <c r="T81" s="2">
        <f>SUM($B82:T82)</f>
        <v>543939506.41999996</v>
      </c>
      <c r="U81" s="2">
        <f>SUM($B82:U82)</f>
        <v>585516172.41999996</v>
      </c>
      <c r="V81" s="2">
        <f>SUM($B82:V82)</f>
        <v>637183213.41999996</v>
      </c>
      <c r="W81" s="2">
        <f>SUM($B82:W82)</f>
        <v>708880784.41999996</v>
      </c>
      <c r="X81" s="2">
        <f>SUM($B82:X82)</f>
        <v>780478355.41999996</v>
      </c>
      <c r="Y81" s="2">
        <f>SUM($B82:Y82)</f>
        <v>852075923.41999996</v>
      </c>
    </row>
    <row r="82" spans="1:25" x14ac:dyDescent="0.3">
      <c r="A82" t="s">
        <v>27</v>
      </c>
      <c r="B82" s="12">
        <f>SUM(B55,B30,B4)</f>
        <v>0</v>
      </c>
      <c r="C82" s="11">
        <f t="shared" ref="C82:Y82" si="0">C4+C30+C55</f>
        <v>1813966</v>
      </c>
      <c r="D82" s="11">
        <f t="shared" si="0"/>
        <v>5363735</v>
      </c>
      <c r="E82" s="11">
        <f t="shared" si="0"/>
        <v>7629904.333333333</v>
      </c>
      <c r="F82" s="11">
        <f t="shared" si="0"/>
        <v>7629904.333333333</v>
      </c>
      <c r="G82" s="11">
        <f t="shared" si="0"/>
        <v>13734649.333333334</v>
      </c>
      <c r="H82" s="11">
        <f t="shared" si="0"/>
        <v>36073493</v>
      </c>
      <c r="I82" s="11">
        <f t="shared" si="0"/>
        <v>36073493</v>
      </c>
      <c r="J82" s="11">
        <f t="shared" si="0"/>
        <v>36073493</v>
      </c>
      <c r="K82" s="11">
        <f t="shared" si="0"/>
        <v>36073493</v>
      </c>
      <c r="L82" s="11">
        <f t="shared" si="0"/>
        <v>36073493</v>
      </c>
      <c r="M82" s="11">
        <f t="shared" si="0"/>
        <v>35864784</v>
      </c>
      <c r="N82" s="11">
        <f t="shared" si="0"/>
        <v>50477392</v>
      </c>
      <c r="O82" s="11">
        <f t="shared" si="0"/>
        <v>50477393</v>
      </c>
      <c r="P82" s="11">
        <f t="shared" si="0"/>
        <v>32031361</v>
      </c>
      <c r="Q82" s="11">
        <f t="shared" si="0"/>
        <v>31171021</v>
      </c>
      <c r="R82" s="11">
        <f t="shared" si="0"/>
        <v>31531361</v>
      </c>
      <c r="S82" s="11">
        <f t="shared" si="0"/>
        <v>31531361</v>
      </c>
      <c r="T82" s="11">
        <f t="shared" si="0"/>
        <v>64315209.420000002</v>
      </c>
      <c r="U82" s="11">
        <f t="shared" si="0"/>
        <v>41576666</v>
      </c>
      <c r="V82" s="11">
        <f t="shared" si="0"/>
        <v>51667041</v>
      </c>
      <c r="W82" s="11">
        <f t="shared" si="0"/>
        <v>71697571</v>
      </c>
      <c r="X82" s="11">
        <f t="shared" si="0"/>
        <v>71597571</v>
      </c>
      <c r="Y82" s="11">
        <f t="shared" si="0"/>
        <v>71597568</v>
      </c>
    </row>
    <row r="83" spans="1:25" x14ac:dyDescent="0.3">
      <c r="A83" t="s">
        <v>28</v>
      </c>
      <c r="B83" s="2">
        <f>SUM($B84:B84)</f>
        <v>0</v>
      </c>
      <c r="C83" s="14">
        <f>C5+C31+C56</f>
        <v>37790</v>
      </c>
      <c r="D83" s="14">
        <f>D5+D31+D56</f>
        <v>1037297.32</v>
      </c>
      <c r="E83" s="14">
        <f>E5+E31+E56</f>
        <v>1975130.0100000002</v>
      </c>
      <c r="F83" s="14">
        <f>F5+F31+F56</f>
        <v>4693993.62</v>
      </c>
      <c r="G83" s="14">
        <f>G5+G31+G56</f>
        <v>14971549.23</v>
      </c>
      <c r="H83" s="14">
        <f>SUM($B84:H84)</f>
        <v>37226382.920000002</v>
      </c>
      <c r="I83" s="14">
        <f>SUM($B84:I84)</f>
        <v>44439532.840000004</v>
      </c>
      <c r="J83" s="14">
        <f>SUM($B84:J84)</f>
        <v>66854885.840000004</v>
      </c>
      <c r="K83" s="14">
        <f>SUM($B84:K84)</f>
        <v>65694639.150000006</v>
      </c>
      <c r="L83" s="14">
        <f>SUM($B84:L84)</f>
        <v>97038031.570000008</v>
      </c>
      <c r="M83" s="14">
        <f>SUM($B84:M84)</f>
        <v>115470991.82000001</v>
      </c>
      <c r="N83" s="14">
        <f>SUM($B84:N84)</f>
        <v>144044662.25999999</v>
      </c>
      <c r="O83" s="14">
        <f>SUM($B84:O84)</f>
        <v>185767599.95999998</v>
      </c>
      <c r="P83" s="14">
        <f>SUM($B84:P84)</f>
        <v>248673756.68999997</v>
      </c>
      <c r="Q83" s="14">
        <f>SUM($B84:Q84)</f>
        <v>328651442.68999994</v>
      </c>
      <c r="R83" s="14">
        <f>SUM($B84:R84)</f>
        <v>414148440.68999994</v>
      </c>
      <c r="S83" s="14">
        <f>SUM($B84:S84)</f>
        <v>506876166.87999994</v>
      </c>
      <c r="T83" s="14">
        <f>SUM($B84:T84)</f>
        <v>506876166.87999994</v>
      </c>
      <c r="U83" s="14">
        <f>SUM($B84:U84)</f>
        <v>506876166.87999994</v>
      </c>
      <c r="V83" s="14">
        <f>SUM($B84:V84)</f>
        <v>506876166.87999994</v>
      </c>
      <c r="W83" s="14">
        <f>SUM($B84:W84)</f>
        <v>506876166.87999994</v>
      </c>
      <c r="X83" s="14">
        <f>SUM($B84:X84)</f>
        <v>506876166.87999994</v>
      </c>
      <c r="Y83" s="14">
        <f>SUM($B84:Y84)</f>
        <v>506876166.87999994</v>
      </c>
    </row>
    <row r="84" spans="1:25" x14ac:dyDescent="0.3">
      <c r="A84" s="46" t="s">
        <v>29</v>
      </c>
      <c r="B84" s="9">
        <v>0</v>
      </c>
      <c r="C84" s="11">
        <f>SUM(C57,C32,C6)</f>
        <v>0</v>
      </c>
      <c r="D84" s="11">
        <f>SUM(D57,D32,D6)</f>
        <v>0</v>
      </c>
      <c r="E84" s="11">
        <v>1836525.29</v>
      </c>
      <c r="F84" s="11">
        <v>17935781.440000001</v>
      </c>
      <c r="G84" s="11">
        <f t="shared" ref="G84:H84" si="1">SUM(G57,G32,G6)</f>
        <v>4436095.6899999995</v>
      </c>
      <c r="H84" s="11">
        <f t="shared" si="1"/>
        <v>13017980.5</v>
      </c>
      <c r="I84" s="11">
        <f t="shared" ref="I84:Y84" si="2">SUM(I57,I32,I6)</f>
        <v>7213149.9199999999</v>
      </c>
      <c r="J84" s="11">
        <f t="shared" si="2"/>
        <v>22415353</v>
      </c>
      <c r="K84" s="11">
        <f t="shared" si="2"/>
        <v>-1160246.69</v>
      </c>
      <c r="L84" s="11">
        <f t="shared" si="2"/>
        <v>31343392.420000002</v>
      </c>
      <c r="M84" s="11">
        <f t="shared" si="2"/>
        <v>18432960.25</v>
      </c>
      <c r="N84" s="11">
        <f t="shared" si="2"/>
        <v>28573670.439999998</v>
      </c>
      <c r="O84" s="11">
        <f t="shared" si="2"/>
        <v>41722937.699999996</v>
      </c>
      <c r="P84" s="11">
        <f t="shared" si="2"/>
        <v>62906156.729999997</v>
      </c>
      <c r="Q84" s="11">
        <f t="shared" si="2"/>
        <v>79977686</v>
      </c>
      <c r="R84" s="11">
        <f t="shared" si="2"/>
        <v>85496998</v>
      </c>
      <c r="S84" s="11">
        <f t="shared" si="2"/>
        <v>92727726.189999998</v>
      </c>
      <c r="T84" s="11">
        <f t="shared" si="2"/>
        <v>0</v>
      </c>
      <c r="U84" s="11"/>
      <c r="V84" s="11"/>
      <c r="W84" s="11"/>
      <c r="X84" s="11"/>
      <c r="Y84" s="11"/>
    </row>
    <row r="87" spans="1:25" x14ac:dyDescent="0.3">
      <c r="I87" s="2"/>
    </row>
  </sheetData>
  <pageMargins left="0.25" right="0.25" top="0.75" bottom="0.75" header="0.3" footer="0.3"/>
  <pageSetup paperSize="5" scale="66" fitToHeight="0" orientation="landscape" r:id="rId1"/>
  <rowBreaks count="1" manualBreakCount="1">
    <brk id="7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Y60"/>
  <sheetViews>
    <sheetView topLeftCell="I1" zoomScaleNormal="100" zoomScaleSheetLayoutView="70" workbookViewId="0">
      <selection activeCell="U23" sqref="U23"/>
    </sheetView>
  </sheetViews>
  <sheetFormatPr defaultRowHeight="14.4" x14ac:dyDescent="0.3"/>
  <cols>
    <col min="1" max="1" width="28.33203125" customWidth="1"/>
    <col min="2" max="14" width="16.21875" customWidth="1"/>
    <col min="15" max="15" width="16.44140625" bestFit="1" customWidth="1"/>
    <col min="16" max="18" width="15.44140625" bestFit="1" customWidth="1"/>
    <col min="19" max="19" width="16.44140625" bestFit="1" customWidth="1"/>
    <col min="20" max="22" width="15.44140625" bestFit="1" customWidth="1"/>
    <col min="23" max="25" width="16.44140625" customWidth="1"/>
  </cols>
  <sheetData>
    <row r="1" spans="1:25" x14ac:dyDescent="0.3">
      <c r="B1" s="36"/>
      <c r="C1" s="36"/>
      <c r="D1" s="37"/>
      <c r="E1" s="37"/>
      <c r="F1" s="37"/>
      <c r="G1" s="37"/>
      <c r="H1" s="41"/>
      <c r="I1" s="40"/>
      <c r="J1" s="42"/>
    </row>
    <row r="2" spans="1:25" x14ac:dyDescent="0.3">
      <c r="A2" s="3" t="s">
        <v>33</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c r="T2" s="8" t="s">
        <v>20</v>
      </c>
      <c r="U2" s="8" t="s">
        <v>21</v>
      </c>
      <c r="V2" s="8" t="s">
        <v>22</v>
      </c>
      <c r="W2" s="8" t="s">
        <v>23</v>
      </c>
      <c r="X2" s="8" t="s">
        <v>24</v>
      </c>
      <c r="Y2" s="8" t="s">
        <v>25</v>
      </c>
    </row>
    <row r="3" spans="1:25" x14ac:dyDescent="0.3">
      <c r="A3" s="5" t="s">
        <v>34</v>
      </c>
      <c r="B3">
        <f>SUM($B4:B4)</f>
        <v>0</v>
      </c>
      <c r="C3">
        <f>SUM($B4:C4)</f>
        <v>0</v>
      </c>
      <c r="D3">
        <f>SUM($B4:D4)</f>
        <v>0</v>
      </c>
      <c r="E3">
        <f>SUM($B4:E4)</f>
        <v>0</v>
      </c>
      <c r="F3">
        <f>SUM($B4:F4)</f>
        <v>0</v>
      </c>
      <c r="G3">
        <f>SUM($B4:G4)</f>
        <v>0</v>
      </c>
      <c r="H3">
        <f>SUM($B4:H4)</f>
        <v>0</v>
      </c>
      <c r="I3">
        <f>SUM($B4:I4)</f>
        <v>0</v>
      </c>
      <c r="J3">
        <f>SUM($B4:J4)</f>
        <v>0</v>
      </c>
      <c r="K3">
        <f>SUM($B4:K4)</f>
        <v>24</v>
      </c>
      <c r="L3">
        <f>SUM($B4:L4)</f>
        <v>48</v>
      </c>
      <c r="M3">
        <f>SUM($B4:M4)</f>
        <v>72</v>
      </c>
      <c r="N3">
        <f>SUM($B4:N4)</f>
        <v>96</v>
      </c>
      <c r="O3">
        <f>SUM($B4:O4)</f>
        <v>120</v>
      </c>
      <c r="P3">
        <f>SUM($B4:P4)</f>
        <v>144</v>
      </c>
      <c r="Q3">
        <f>SUM($B4:Q4)</f>
        <v>168</v>
      </c>
      <c r="R3">
        <f>SUM($B4:R4)</f>
        <v>168</v>
      </c>
      <c r="S3">
        <f>SUM($B4:S4)</f>
        <v>168</v>
      </c>
      <c r="T3">
        <f>SUM($B4:T4)</f>
        <v>168</v>
      </c>
      <c r="U3">
        <f>SUM($B4:U4)</f>
        <v>168</v>
      </c>
      <c r="V3">
        <f>SUM($B4:V4)</f>
        <v>168</v>
      </c>
      <c r="W3">
        <f>SUM($B4:W4)</f>
        <v>168</v>
      </c>
      <c r="X3">
        <f>SUM($B4:X4)</f>
        <v>168</v>
      </c>
      <c r="Y3">
        <f>SUM($B4:Y4)</f>
        <v>168</v>
      </c>
    </row>
    <row r="4" spans="1:25" x14ac:dyDescent="0.3">
      <c r="A4" s="4" t="s">
        <v>35</v>
      </c>
      <c r="B4">
        <v>0</v>
      </c>
      <c r="C4" s="6">
        <v>0</v>
      </c>
      <c r="D4" s="6">
        <v>0</v>
      </c>
      <c r="E4" s="6">
        <v>0</v>
      </c>
      <c r="F4" s="6">
        <v>0</v>
      </c>
      <c r="G4" s="6">
        <v>0</v>
      </c>
      <c r="H4" s="6">
        <v>0</v>
      </c>
      <c r="I4" s="6">
        <v>0</v>
      </c>
      <c r="J4" s="6">
        <v>0</v>
      </c>
      <c r="K4" s="6">
        <v>24</v>
      </c>
      <c r="L4" s="6">
        <v>24</v>
      </c>
      <c r="M4" s="6">
        <v>24</v>
      </c>
      <c r="N4" s="6">
        <v>24</v>
      </c>
      <c r="O4" s="6">
        <v>24</v>
      </c>
      <c r="P4" s="6">
        <v>24</v>
      </c>
      <c r="Q4" s="6">
        <v>24</v>
      </c>
      <c r="R4" s="6">
        <v>0</v>
      </c>
      <c r="S4" s="6">
        <v>0</v>
      </c>
      <c r="T4" s="6">
        <v>0</v>
      </c>
      <c r="U4" s="6">
        <v>0</v>
      </c>
      <c r="V4" s="6">
        <v>0</v>
      </c>
      <c r="W4" s="6">
        <v>0</v>
      </c>
      <c r="X4" s="6">
        <v>0</v>
      </c>
      <c r="Y4" s="6">
        <v>0</v>
      </c>
    </row>
    <row r="5" spans="1:25" x14ac:dyDescent="0.3">
      <c r="A5" s="4" t="s">
        <v>36</v>
      </c>
      <c r="B5">
        <f>SUM($B6:B6)</f>
        <v>0</v>
      </c>
      <c r="C5" s="13">
        <f>SUM($B6:C6)</f>
        <v>0</v>
      </c>
      <c r="D5" s="13">
        <f>SUM($B6:D6)</f>
        <v>0</v>
      </c>
      <c r="E5" s="13">
        <f>SUM($B6:E6)</f>
        <v>0</v>
      </c>
      <c r="F5" s="13">
        <f>SUM($B6:F6)</f>
        <v>0</v>
      </c>
      <c r="G5" s="13">
        <f>SUM($B6:G6)</f>
        <v>0</v>
      </c>
      <c r="H5" s="13">
        <f>SUM($B6:H6)</f>
        <v>0</v>
      </c>
      <c r="I5" s="13">
        <f>SUM($B6:I6)</f>
        <v>0</v>
      </c>
      <c r="J5" s="13">
        <f>SUM($B6:J6)</f>
        <v>0</v>
      </c>
      <c r="K5" s="13">
        <f>SUM($B6:K6)</f>
        <v>0</v>
      </c>
      <c r="L5" s="13">
        <f>SUM($B6:L6)</f>
        <v>0</v>
      </c>
      <c r="M5" s="13">
        <f>SUM($B6:M6)</f>
        <v>0</v>
      </c>
      <c r="N5" s="13">
        <f>SUM($B6:N6)</f>
        <v>0</v>
      </c>
      <c r="O5" s="13">
        <f>SUM($B6:O6)</f>
        <v>0</v>
      </c>
      <c r="P5" s="13">
        <f>SUM($B6:P6)</f>
        <v>0</v>
      </c>
      <c r="Q5" s="13">
        <f>SUM($B6:Q6)</f>
        <v>0</v>
      </c>
      <c r="R5" s="13">
        <f>SUM($B6:R6)</f>
        <v>0</v>
      </c>
      <c r="S5" s="13">
        <f>SUM($B6:S6)</f>
        <v>0</v>
      </c>
      <c r="T5" s="13">
        <f>SUM($B6:T6)</f>
        <v>0</v>
      </c>
      <c r="U5" s="13">
        <f>SUM($B6:U6)</f>
        <v>0</v>
      </c>
      <c r="V5" s="13">
        <f>SUM($B6:V6)</f>
        <v>0</v>
      </c>
      <c r="W5" s="13">
        <f>SUM($B6:W6)</f>
        <v>0</v>
      </c>
      <c r="X5" s="13">
        <f>SUM($B6:X6)</f>
        <v>0</v>
      </c>
      <c r="Y5" s="13">
        <f>SUM($B6:Y6)</f>
        <v>0</v>
      </c>
    </row>
    <row r="6" spans="1:25" x14ac:dyDescent="0.3">
      <c r="A6" s="4" t="s">
        <v>37</v>
      </c>
      <c r="B6">
        <v>0</v>
      </c>
      <c r="C6" s="13">
        <v>0</v>
      </c>
      <c r="D6" s="13">
        <v>0</v>
      </c>
      <c r="E6" s="13">
        <v>0</v>
      </c>
      <c r="F6" s="13">
        <v>0</v>
      </c>
      <c r="G6" s="13">
        <v>0</v>
      </c>
      <c r="H6" s="13">
        <v>0</v>
      </c>
      <c r="I6" s="13">
        <v>0</v>
      </c>
      <c r="J6" s="13">
        <v>0</v>
      </c>
      <c r="K6" s="13">
        <v>0</v>
      </c>
      <c r="L6" s="13">
        <v>0</v>
      </c>
      <c r="M6" s="13">
        <v>0</v>
      </c>
      <c r="N6" s="13">
        <v>0</v>
      </c>
      <c r="O6" s="13">
        <v>0</v>
      </c>
      <c r="P6" s="13">
        <v>0</v>
      </c>
      <c r="Q6" s="13">
        <v>0</v>
      </c>
      <c r="R6" s="13">
        <v>0</v>
      </c>
      <c r="S6" s="13">
        <v>0</v>
      </c>
      <c r="T6" s="13">
        <v>0</v>
      </c>
      <c r="U6" s="13"/>
      <c r="V6" s="13"/>
      <c r="W6" s="13"/>
      <c r="X6" s="13"/>
      <c r="Y6" s="13"/>
    </row>
    <row r="28" spans="1:25" x14ac:dyDescent="0.3">
      <c r="A28" s="3" t="s">
        <v>38</v>
      </c>
      <c r="B28" s="8" t="s">
        <v>2</v>
      </c>
      <c r="C28" s="8" t="s">
        <v>3</v>
      </c>
      <c r="D28" s="8" t="s">
        <v>4</v>
      </c>
      <c r="E28" s="8" t="s">
        <v>5</v>
      </c>
      <c r="F28" s="8" t="s">
        <v>6</v>
      </c>
      <c r="G28" s="8" t="s">
        <v>7</v>
      </c>
      <c r="H28" s="8" t="s">
        <v>8</v>
      </c>
      <c r="I28" s="8" t="s">
        <v>9</v>
      </c>
      <c r="J28" s="8" t="s">
        <v>10</v>
      </c>
      <c r="K28" s="8" t="s">
        <v>11</v>
      </c>
      <c r="L28" s="8" t="s">
        <v>12</v>
      </c>
      <c r="M28" s="8" t="s">
        <v>13</v>
      </c>
      <c r="N28" s="8" t="s">
        <v>14</v>
      </c>
      <c r="O28" s="8" t="s">
        <v>15</v>
      </c>
      <c r="P28" s="8" t="s">
        <v>16</v>
      </c>
      <c r="Q28" s="8" t="s">
        <v>17</v>
      </c>
      <c r="R28" s="8" t="s">
        <v>18</v>
      </c>
      <c r="S28" s="8" t="s">
        <v>19</v>
      </c>
      <c r="T28" s="8" t="s">
        <v>20</v>
      </c>
      <c r="U28" s="8" t="s">
        <v>21</v>
      </c>
      <c r="V28" s="8" t="s">
        <v>22</v>
      </c>
      <c r="W28" s="8" t="s">
        <v>23</v>
      </c>
      <c r="X28" s="8" t="s">
        <v>24</v>
      </c>
      <c r="Y28" s="8" t="s">
        <v>25</v>
      </c>
    </row>
    <row r="29" spans="1:25" x14ac:dyDescent="0.3">
      <c r="A29" s="5" t="s">
        <v>34</v>
      </c>
      <c r="B29" s="1">
        <f>SUM($B30:B30)</f>
        <v>0</v>
      </c>
      <c r="C29" s="1">
        <f>SUM($B30:C30)</f>
        <v>0</v>
      </c>
      <c r="D29" s="1">
        <f>SUM($B30:D30)</f>
        <v>0</v>
      </c>
      <c r="E29" s="1">
        <f>SUM($B30:E30)</f>
        <v>50</v>
      </c>
      <c r="F29" s="1">
        <f>SUM($B30:F30)</f>
        <v>150</v>
      </c>
      <c r="G29" s="1">
        <f>SUM($B30:G30)</f>
        <v>260</v>
      </c>
      <c r="H29" s="1">
        <f>SUM($B30:H30)</f>
        <v>740</v>
      </c>
      <c r="I29" s="1">
        <f>SUM($B30:I30)</f>
        <v>1220</v>
      </c>
      <c r="J29" s="1">
        <f>SUM($B30:J30)</f>
        <v>1700</v>
      </c>
      <c r="K29" s="1">
        <f>SUM($B30:K30)</f>
        <v>2180</v>
      </c>
      <c r="L29" s="1">
        <f>SUM($B30:L30)</f>
        <v>2660</v>
      </c>
      <c r="M29" s="1">
        <f>SUM($B30:M30)</f>
        <v>2980</v>
      </c>
      <c r="N29" s="1">
        <f>SUM($B30:N30)</f>
        <v>3250</v>
      </c>
      <c r="O29" s="1">
        <f>SUM($B30:O30)</f>
        <v>3510</v>
      </c>
      <c r="P29" s="1">
        <f>SUM($B30:P30)</f>
        <v>3770</v>
      </c>
      <c r="Q29" s="1">
        <f>SUM($B30:Q30)</f>
        <v>4030</v>
      </c>
      <c r="R29" s="1">
        <f>SUM($B30:R30)</f>
        <v>4290</v>
      </c>
      <c r="S29" s="1">
        <f>SUM($B30:S30)</f>
        <v>4390</v>
      </c>
      <c r="T29" s="1">
        <f>SUM($B30:T30)</f>
        <v>4690</v>
      </c>
      <c r="U29" s="1">
        <f>SUM($B30:U30)</f>
        <v>4735</v>
      </c>
      <c r="V29" s="1">
        <f>SUM($B30:V30)</f>
        <v>4795</v>
      </c>
      <c r="W29" s="1">
        <f>SUM($B30:W30)</f>
        <v>5095</v>
      </c>
      <c r="X29" s="1">
        <f>SUM($B30:X30)</f>
        <v>5430</v>
      </c>
      <c r="Y29" s="1">
        <f>SUM($B30:Y30)</f>
        <v>5765</v>
      </c>
    </row>
    <row r="30" spans="1:25" x14ac:dyDescent="0.3">
      <c r="A30" s="4" t="s">
        <v>35</v>
      </c>
      <c r="B30" s="1">
        <v>0</v>
      </c>
      <c r="C30" s="7">
        <v>0</v>
      </c>
      <c r="D30" s="7">
        <v>0</v>
      </c>
      <c r="E30" s="7">
        <v>50</v>
      </c>
      <c r="F30" s="7">
        <v>100</v>
      </c>
      <c r="G30" s="7">
        <v>110</v>
      </c>
      <c r="H30" s="7">
        <v>480</v>
      </c>
      <c r="I30" s="7">
        <v>480</v>
      </c>
      <c r="J30" s="7">
        <v>480</v>
      </c>
      <c r="K30" s="7">
        <v>480</v>
      </c>
      <c r="L30" s="7">
        <v>480</v>
      </c>
      <c r="M30" s="7">
        <v>320</v>
      </c>
      <c r="N30" s="7">
        <v>270</v>
      </c>
      <c r="O30" s="7">
        <f>260</f>
        <v>260</v>
      </c>
      <c r="P30" s="7">
        <f>260</f>
        <v>260</v>
      </c>
      <c r="Q30" s="7">
        <f>260</f>
        <v>260</v>
      </c>
      <c r="R30" s="7">
        <f>260</f>
        <v>260</v>
      </c>
      <c r="S30" s="7">
        <v>100</v>
      </c>
      <c r="T30" s="7">
        <v>300</v>
      </c>
      <c r="U30" s="7">
        <v>45</v>
      </c>
      <c r="V30" s="7">
        <v>60</v>
      </c>
      <c r="W30" s="7">
        <v>300</v>
      </c>
      <c r="X30" s="6">
        <v>335</v>
      </c>
      <c r="Y30" s="6">
        <v>335</v>
      </c>
    </row>
    <row r="31" spans="1:25" x14ac:dyDescent="0.3">
      <c r="A31" s="4" t="s">
        <v>36</v>
      </c>
      <c r="B31" s="1">
        <f>SUM($B32:B32)</f>
        <v>0</v>
      </c>
      <c r="C31" s="13">
        <f>SUM($B32:C32)</f>
        <v>0</v>
      </c>
      <c r="D31" s="13">
        <f>SUM($B32:D32)</f>
        <v>0</v>
      </c>
      <c r="E31" s="13">
        <f>SUM($B32:E32)</f>
        <v>0</v>
      </c>
      <c r="F31" s="13">
        <f>SUM($B32:F32)</f>
        <v>0</v>
      </c>
      <c r="G31" s="13">
        <f>SUM($B32:G32)</f>
        <v>0</v>
      </c>
      <c r="H31" s="13">
        <f>SUM($B32:H32)</f>
        <v>8</v>
      </c>
      <c r="I31" s="13">
        <f>SUM($B32:I32)</f>
        <v>18</v>
      </c>
      <c r="J31" s="13">
        <f>SUM($B32:J32)</f>
        <v>32</v>
      </c>
      <c r="K31" s="13">
        <f>SUM($B32:K32)</f>
        <v>44</v>
      </c>
      <c r="L31" s="13">
        <f>SUM($B32:L32)</f>
        <v>107</v>
      </c>
      <c r="M31" s="13">
        <f>SUM($B32:M32)</f>
        <v>225</v>
      </c>
      <c r="N31" s="13">
        <f>SUM($B32:N32)</f>
        <v>327</v>
      </c>
      <c r="O31" s="13">
        <f>SUM($B32:O32)</f>
        <v>327</v>
      </c>
      <c r="P31" s="13">
        <f>SUM($B32:P32)</f>
        <v>616</v>
      </c>
      <c r="Q31" s="13">
        <f>SUM($B32:Q32)</f>
        <v>909</v>
      </c>
      <c r="R31" s="13">
        <f>SUM($B32:R32)</f>
        <v>1137</v>
      </c>
      <c r="S31" s="13">
        <f>SUM($B32:S32)</f>
        <v>1417</v>
      </c>
      <c r="T31" s="13">
        <f>SUM($B32:T32)</f>
        <v>1619</v>
      </c>
      <c r="U31" s="13">
        <f>SUM($B32:U32)</f>
        <v>1619</v>
      </c>
      <c r="V31" s="13">
        <f>SUM($B32:V32)</f>
        <v>1619</v>
      </c>
      <c r="W31" s="13">
        <f>SUM($B32:W32)</f>
        <v>1619</v>
      </c>
      <c r="X31" s="13">
        <f>SUM($B32:X32)</f>
        <v>1619</v>
      </c>
      <c r="Y31" s="13">
        <f>SUM($B32:Y32)</f>
        <v>1619</v>
      </c>
    </row>
    <row r="32" spans="1:25" x14ac:dyDescent="0.3">
      <c r="A32" s="4" t="s">
        <v>37</v>
      </c>
      <c r="B32">
        <v>0</v>
      </c>
      <c r="C32" s="13">
        <v>0</v>
      </c>
      <c r="D32" s="13">
        <v>0</v>
      </c>
      <c r="E32" s="13">
        <v>0</v>
      </c>
      <c r="F32" s="13">
        <v>0</v>
      </c>
      <c r="G32" s="13">
        <v>0</v>
      </c>
      <c r="H32" s="13">
        <v>8</v>
      </c>
      <c r="I32" s="13">
        <v>10</v>
      </c>
      <c r="J32" s="13">
        <v>14</v>
      </c>
      <c r="K32" s="13">
        <v>12</v>
      </c>
      <c r="L32" s="13">
        <v>63</v>
      </c>
      <c r="M32" s="13">
        <v>118</v>
      </c>
      <c r="N32" s="13">
        <v>102</v>
      </c>
      <c r="O32" s="13">
        <v>0</v>
      </c>
      <c r="P32" s="13">
        <v>289</v>
      </c>
      <c r="Q32" s="13">
        <v>293</v>
      </c>
      <c r="R32" s="13">
        <v>228</v>
      </c>
      <c r="S32" s="13">
        <v>280</v>
      </c>
      <c r="T32" s="13">
        <v>202</v>
      </c>
      <c r="U32" s="13"/>
      <c r="V32" s="13"/>
      <c r="W32" s="13"/>
      <c r="X32" s="13"/>
      <c r="Y32" s="13"/>
    </row>
    <row r="36" spans="4:4" x14ac:dyDescent="0.3">
      <c r="D36" s="33"/>
    </row>
    <row r="38" spans="4:4" x14ac:dyDescent="0.3">
      <c r="D38" s="1"/>
    </row>
    <row r="59" spans="3:23" x14ac:dyDescent="0.3">
      <c r="C59" s="1"/>
      <c r="D59" s="1"/>
      <c r="E59" s="1"/>
      <c r="F59" s="1"/>
      <c r="G59" s="1"/>
      <c r="H59" s="1"/>
      <c r="I59" s="1"/>
      <c r="J59" s="1"/>
      <c r="K59" s="1"/>
      <c r="L59" s="1"/>
      <c r="M59" s="1"/>
      <c r="N59" s="1"/>
      <c r="O59" s="1"/>
      <c r="P59" s="1"/>
      <c r="Q59" s="1"/>
      <c r="R59" s="1"/>
      <c r="S59" s="1"/>
      <c r="T59" s="1"/>
      <c r="U59" s="1"/>
      <c r="V59" s="1"/>
      <c r="W59" s="1"/>
    </row>
    <row r="60" spans="3:23" x14ac:dyDescent="0.3">
      <c r="C60" s="1"/>
      <c r="D60" s="1"/>
      <c r="E60" s="1"/>
      <c r="F60" s="1"/>
      <c r="G60" s="1"/>
      <c r="H60" s="1"/>
      <c r="I60" s="1"/>
      <c r="J60" s="1"/>
      <c r="K60" s="1"/>
      <c r="L60" s="1"/>
      <c r="M60" s="1"/>
      <c r="N60" s="1"/>
      <c r="O60" s="1"/>
      <c r="P60" s="1"/>
      <c r="Q60" s="1"/>
      <c r="R60" s="1"/>
      <c r="S60" s="1"/>
      <c r="T60" s="1"/>
      <c r="U60" s="1"/>
      <c r="V60" s="1"/>
      <c r="W60" s="1"/>
    </row>
  </sheetData>
  <pageMargins left="0.25" right="0.25" top="0.75" bottom="0.75" header="0.3" footer="0.3"/>
  <pageSetup paperSize="5" scale="4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topLeftCell="B1" workbookViewId="0">
      <selection activeCell="I11" sqref="I11"/>
    </sheetView>
  </sheetViews>
  <sheetFormatPr defaultRowHeight="14.4" x14ac:dyDescent="0.3"/>
  <cols>
    <col min="1" max="1" width="20.44140625" customWidth="1"/>
    <col min="2" max="2" width="32.21875" bestFit="1" customWidth="1"/>
    <col min="3" max="3" width="25.77734375" customWidth="1"/>
    <col min="4" max="5" width="20.44140625" style="17" customWidth="1"/>
    <col min="6" max="6" width="21.77734375" style="17" customWidth="1"/>
  </cols>
  <sheetData>
    <row r="1" spans="1:6" x14ac:dyDescent="0.3">
      <c r="A1" t="s">
        <v>39</v>
      </c>
      <c r="B1" t="s">
        <v>40</v>
      </c>
      <c r="C1" t="s">
        <v>41</v>
      </c>
      <c r="D1" s="17" t="s">
        <v>42</v>
      </c>
      <c r="E1" s="17" t="s">
        <v>43</v>
      </c>
      <c r="F1" s="17" t="s">
        <v>44</v>
      </c>
    </row>
    <row r="2" spans="1:6" x14ac:dyDescent="0.3">
      <c r="A2" t="s">
        <v>45</v>
      </c>
      <c r="B2" t="s">
        <v>46</v>
      </c>
      <c r="C2" t="s">
        <v>47</v>
      </c>
      <c r="D2" s="17" t="s">
        <v>48</v>
      </c>
      <c r="E2" s="17" t="s">
        <v>48</v>
      </c>
      <c r="F2" s="23">
        <f>'DRGR Assumptions'!E27</f>
        <v>16826050</v>
      </c>
    </row>
    <row r="3" spans="1:6" x14ac:dyDescent="0.3">
      <c r="A3" t="s">
        <v>49</v>
      </c>
      <c r="B3" t="s">
        <v>46</v>
      </c>
      <c r="C3" t="s">
        <v>50</v>
      </c>
      <c r="D3" s="17" t="s">
        <v>48</v>
      </c>
      <c r="E3" s="17" t="s">
        <v>48</v>
      </c>
      <c r="F3" s="23">
        <f>'DRGR Assumptions'!F27</f>
        <v>10306150</v>
      </c>
    </row>
    <row r="4" spans="1:6" x14ac:dyDescent="0.3">
      <c r="A4" t="s">
        <v>45</v>
      </c>
      <c r="B4" t="s">
        <v>51</v>
      </c>
      <c r="C4" t="s">
        <v>52</v>
      </c>
      <c r="D4" s="17" t="s">
        <v>48</v>
      </c>
      <c r="E4" s="17" t="s">
        <v>48</v>
      </c>
      <c r="F4" s="23">
        <f>'DRGR Assumptions'!E28</f>
        <v>10095630</v>
      </c>
    </row>
    <row r="5" spans="1:6" x14ac:dyDescent="0.3">
      <c r="A5" t="s">
        <v>49</v>
      </c>
      <c r="B5" t="s">
        <v>51</v>
      </c>
      <c r="C5" t="s">
        <v>53</v>
      </c>
      <c r="D5" s="17" t="s">
        <v>48</v>
      </c>
      <c r="E5" s="17" t="s">
        <v>48</v>
      </c>
      <c r="F5" s="23">
        <f>'DRGR Assumptions'!F28</f>
        <v>6183690</v>
      </c>
    </row>
    <row r="6" spans="1:6" x14ac:dyDescent="0.3">
      <c r="A6" t="s">
        <v>45</v>
      </c>
      <c r="B6" t="s">
        <v>54</v>
      </c>
      <c r="C6" t="s">
        <v>55</v>
      </c>
      <c r="D6" s="17" t="s">
        <v>56</v>
      </c>
      <c r="E6" s="21">
        <f>'DRGR Assumptions'!E13</f>
        <v>1888.3698745440699</v>
      </c>
      <c r="F6" s="23">
        <f>'DRGR Assumptions'!C21</f>
        <v>141338820</v>
      </c>
    </row>
    <row r="7" spans="1:6" x14ac:dyDescent="0.3">
      <c r="A7" t="s">
        <v>49</v>
      </c>
      <c r="B7" t="s">
        <v>54</v>
      </c>
      <c r="C7" t="s">
        <v>57</v>
      </c>
      <c r="D7" s="17" t="s">
        <v>56</v>
      </c>
      <c r="E7" s="21">
        <f>'DRGR Assumptions'!F13</f>
        <v>1156.6483626598258</v>
      </c>
      <c r="F7" s="23">
        <f>'DRGR Assumptions'!D21</f>
        <v>86571660</v>
      </c>
    </row>
    <row r="8" spans="1:6" x14ac:dyDescent="0.3">
      <c r="A8" t="s">
        <v>45</v>
      </c>
      <c r="B8" t="s">
        <v>54</v>
      </c>
      <c r="C8" t="s">
        <v>58</v>
      </c>
      <c r="D8" s="17" t="s">
        <v>59</v>
      </c>
      <c r="E8" s="21">
        <f>'DRGR Assumptions'!G13</f>
        <v>809.30137480460144</v>
      </c>
      <c r="F8" s="23">
        <f>'DRGR Assumptions'!E21</f>
        <v>60573780</v>
      </c>
    </row>
    <row r="9" spans="1:6" x14ac:dyDescent="0.3">
      <c r="A9" t="s">
        <v>49</v>
      </c>
      <c r="B9" t="s">
        <v>54</v>
      </c>
      <c r="C9" t="s">
        <v>60</v>
      </c>
      <c r="D9" s="17" t="s">
        <v>59</v>
      </c>
      <c r="E9" s="21">
        <f>'DRGR Assumptions'!H13</f>
        <v>495.7064411399254</v>
      </c>
      <c r="F9" s="23">
        <f>'DRGR Assumptions'!F21</f>
        <v>37102140</v>
      </c>
    </row>
    <row r="10" spans="1:6" x14ac:dyDescent="0.3">
      <c r="A10" t="s">
        <v>45</v>
      </c>
      <c r="B10" t="s">
        <v>61</v>
      </c>
      <c r="C10" t="s">
        <v>62</v>
      </c>
      <c r="D10" s="17" t="s">
        <v>63</v>
      </c>
      <c r="E10" s="21">
        <f>'DRGR Assumptions'!E15</f>
        <v>94.131654120000022</v>
      </c>
      <c r="F10" s="23">
        <f>'DRGR Assumptions'!C23</f>
        <v>4706582.7060000002</v>
      </c>
    </row>
    <row r="11" spans="1:6" x14ac:dyDescent="0.3">
      <c r="A11" t="s">
        <v>49</v>
      </c>
      <c r="B11" t="s">
        <v>61</v>
      </c>
      <c r="C11" t="s">
        <v>64</v>
      </c>
      <c r="D11" s="17" t="s">
        <v>63</v>
      </c>
      <c r="E11" s="21">
        <f>'DRGR Assumptions'!F15</f>
        <v>57.656725560000005</v>
      </c>
      <c r="F11" s="23">
        <f>'DRGR Assumptions'!D23</f>
        <v>2882836.2779999999</v>
      </c>
    </row>
    <row r="12" spans="1:6" x14ac:dyDescent="0.3">
      <c r="A12" t="s">
        <v>45</v>
      </c>
      <c r="B12" t="s">
        <v>61</v>
      </c>
      <c r="C12" t="s">
        <v>65</v>
      </c>
      <c r="D12" s="17" t="s">
        <v>66</v>
      </c>
      <c r="E12" s="21">
        <f>'DRGR Assumptions'!E16</f>
        <v>93.981284065495217</v>
      </c>
      <c r="F12" s="23">
        <f>'DRGR Assumptions'!C24</f>
        <v>9413165.4120000005</v>
      </c>
    </row>
    <row r="13" spans="1:6" x14ac:dyDescent="0.3">
      <c r="A13" t="s">
        <v>49</v>
      </c>
      <c r="B13" t="s">
        <v>61</v>
      </c>
      <c r="C13" t="s">
        <v>67</v>
      </c>
      <c r="D13" s="17" t="s">
        <v>66</v>
      </c>
      <c r="E13" s="21">
        <f>'DRGR Assumptions'!F16</f>
        <v>57.564622164536743</v>
      </c>
      <c r="F13" s="23">
        <f>'DRGR Assumptions'!D24</f>
        <v>5765672.5559999999</v>
      </c>
    </row>
    <row r="14" spans="1:6" x14ac:dyDescent="0.3">
      <c r="A14" t="s">
        <v>45</v>
      </c>
      <c r="B14" t="s">
        <v>61</v>
      </c>
      <c r="C14" t="s">
        <v>68</v>
      </c>
      <c r="D14" s="17" t="s">
        <v>59</v>
      </c>
      <c r="E14" s="21">
        <f>'DRGR Assumptions'!G16</f>
        <v>80.619830650926531</v>
      </c>
      <c r="F14" s="23">
        <f>SUM('DRGR Assumptions'!E23:E24)</f>
        <v>6051320.6220000014</v>
      </c>
    </row>
    <row r="15" spans="1:6" x14ac:dyDescent="0.3">
      <c r="A15" t="s">
        <v>49</v>
      </c>
      <c r="B15" t="s">
        <v>61</v>
      </c>
      <c r="C15" t="s">
        <v>69</v>
      </c>
      <c r="D15" s="17" t="s">
        <v>59</v>
      </c>
      <c r="E15" s="21">
        <f>'DRGR Assumptions'!H16</f>
        <v>49.38057759623004</v>
      </c>
      <c r="F15" s="23">
        <f>SUM('DRGR Assumptions'!F23:F24)</f>
        <v>3706503.7860000003</v>
      </c>
    </row>
    <row r="16" spans="1:6" x14ac:dyDescent="0.3">
      <c r="A16" t="s">
        <v>45</v>
      </c>
      <c r="B16" t="s">
        <v>70</v>
      </c>
      <c r="C16" t="s">
        <v>71</v>
      </c>
      <c r="D16" s="17" t="s">
        <v>56</v>
      </c>
      <c r="E16" s="21">
        <f>'DRGR Assumptions'!E14</f>
        <v>201.9126</v>
      </c>
      <c r="F16" s="23">
        <f>'DRGR Assumptions'!C22</f>
        <v>14133882</v>
      </c>
    </row>
    <row r="17" spans="1:6" x14ac:dyDescent="0.3">
      <c r="A17" t="s">
        <v>49</v>
      </c>
      <c r="B17" t="s">
        <v>70</v>
      </c>
      <c r="C17" t="s">
        <v>72</v>
      </c>
      <c r="D17" s="17" t="s">
        <v>56</v>
      </c>
      <c r="E17" s="21">
        <f>'DRGR Assumptions'!F14</f>
        <v>123.67379999999999</v>
      </c>
      <c r="F17" s="23">
        <f>'DRGR Assumptions'!D22</f>
        <v>8657166</v>
      </c>
    </row>
    <row r="18" spans="1:6" x14ac:dyDescent="0.3">
      <c r="A18" t="s">
        <v>45</v>
      </c>
      <c r="B18" t="s">
        <v>70</v>
      </c>
      <c r="C18" t="s">
        <v>73</v>
      </c>
      <c r="D18" s="17" t="s">
        <v>59</v>
      </c>
      <c r="E18" s="21">
        <f>'DRGR Assumptions'!G14</f>
        <v>86.533971428571434</v>
      </c>
      <c r="F18" s="23">
        <f>'DRGR Assumptions'!E22</f>
        <v>6057378</v>
      </c>
    </row>
    <row r="19" spans="1:6" x14ac:dyDescent="0.3">
      <c r="A19" t="s">
        <v>49</v>
      </c>
      <c r="B19" t="s">
        <v>70</v>
      </c>
      <c r="C19" t="s">
        <v>74</v>
      </c>
      <c r="D19" s="17" t="s">
        <v>59</v>
      </c>
      <c r="E19" s="21">
        <f>'DRGR Assumptions'!H14</f>
        <v>53.003057142857145</v>
      </c>
      <c r="F19" s="23">
        <f>'DRGR Assumptions'!F22</f>
        <v>3710213.9999999995</v>
      </c>
    </row>
    <row r="20" spans="1:6" x14ac:dyDescent="0.3">
      <c r="A20" t="s">
        <v>45</v>
      </c>
      <c r="B20" t="s">
        <v>75</v>
      </c>
      <c r="C20" t="s">
        <v>76</v>
      </c>
      <c r="D20" s="17" t="s">
        <v>77</v>
      </c>
      <c r="E20" s="21">
        <f>'DRGR Assumptions'!E17</f>
        <v>0</v>
      </c>
      <c r="F20" s="23">
        <f>'DRGR Assumptions'!C25</f>
        <v>3365210</v>
      </c>
    </row>
    <row r="21" spans="1:6" x14ac:dyDescent="0.3">
      <c r="A21" t="s">
        <v>49</v>
      </c>
      <c r="B21" t="s">
        <v>75</v>
      </c>
      <c r="C21" t="s">
        <v>78</v>
      </c>
      <c r="D21" s="17" t="s">
        <v>77</v>
      </c>
      <c r="E21" s="21">
        <f>'DRGR Assumptions'!F17</f>
        <v>0</v>
      </c>
      <c r="F21" s="23">
        <f>'DRGR Assumptions'!D25</f>
        <v>2061229.9999999998</v>
      </c>
    </row>
    <row r="22" spans="1:6" x14ac:dyDescent="0.3">
      <c r="A22" t="s">
        <v>45</v>
      </c>
      <c r="B22" t="s">
        <v>79</v>
      </c>
      <c r="C22" t="s">
        <v>80</v>
      </c>
      <c r="D22" s="17" t="s">
        <v>56</v>
      </c>
      <c r="E22" s="21">
        <f>'DRGR Assumptions'!E18</f>
        <v>13.023162515387622</v>
      </c>
      <c r="F22" s="23">
        <f>'DRGR Assumptions'!C26</f>
        <v>2355647</v>
      </c>
    </row>
    <row r="23" spans="1:6" x14ac:dyDescent="0.3">
      <c r="A23" t="s">
        <v>49</v>
      </c>
      <c r="B23" t="s">
        <v>79</v>
      </c>
      <c r="C23" t="s">
        <v>81</v>
      </c>
      <c r="D23" s="17" t="s">
        <v>56</v>
      </c>
      <c r="E23" s="21">
        <f>'DRGR Assumptions'!F18</f>
        <v>7.9768374846123784</v>
      </c>
      <c r="F23" s="23">
        <f>'DRGR Assumptions'!D26</f>
        <v>1442860.9999999998</v>
      </c>
    </row>
    <row r="24" spans="1:6" x14ac:dyDescent="0.3">
      <c r="A24" t="s">
        <v>45</v>
      </c>
      <c r="B24" t="s">
        <v>79</v>
      </c>
      <c r="C24" t="s">
        <v>82</v>
      </c>
      <c r="D24" s="17" t="s">
        <v>59</v>
      </c>
      <c r="E24" s="21">
        <f>'DRGR Assumptions'!G18</f>
        <v>5.5813553637375524</v>
      </c>
      <c r="F24" s="23">
        <f>'DRGR Assumptions'!E26</f>
        <v>1009563</v>
      </c>
    </row>
    <row r="25" spans="1:6" x14ac:dyDescent="0.3">
      <c r="A25" t="s">
        <v>49</v>
      </c>
      <c r="B25" t="s">
        <v>79</v>
      </c>
      <c r="C25" t="s">
        <v>83</v>
      </c>
      <c r="D25" s="17" t="s">
        <v>59</v>
      </c>
      <c r="E25" s="21">
        <f>'DRGR Assumptions'!H18</f>
        <v>3.4186446362624481</v>
      </c>
      <c r="F25" s="23">
        <f>'DRGR Assumptions'!F26</f>
        <v>618369</v>
      </c>
    </row>
    <row r="28" spans="1:6" x14ac:dyDescent="0.3">
      <c r="D28" s="20"/>
    </row>
    <row r="29" spans="1:6" x14ac:dyDescent="0.3">
      <c r="D29" s="20"/>
    </row>
    <row r="30" spans="1:6" x14ac:dyDescent="0.3">
      <c r="D30" s="20"/>
    </row>
    <row r="31" spans="1:6" x14ac:dyDescent="0.3">
      <c r="D31" s="20"/>
    </row>
    <row r="32" spans="1:6" x14ac:dyDescent="0.3">
      <c r="D32" s="18"/>
      <c r="E32" s="19"/>
    </row>
    <row r="33" spans="4:6" x14ac:dyDescent="0.3">
      <c r="D33" s="18"/>
      <c r="E33" s="19"/>
    </row>
    <row r="34" spans="4:6" x14ac:dyDescent="0.3">
      <c r="D34" s="18"/>
    </row>
    <row r="35" spans="4:6" x14ac:dyDescent="0.3">
      <c r="D35" s="18"/>
    </row>
    <row r="38" spans="4:6" x14ac:dyDescent="0.3">
      <c r="D38" s="22"/>
      <c r="E38" s="23"/>
      <c r="F38" s="21"/>
    </row>
    <row r="39" spans="4:6" x14ac:dyDescent="0.3">
      <c r="D39" s="22"/>
      <c r="E39" s="23"/>
      <c r="F39" s="2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H28"/>
  <sheetViews>
    <sheetView workbookViewId="0">
      <selection activeCell="A8" sqref="A8"/>
    </sheetView>
  </sheetViews>
  <sheetFormatPr defaultRowHeight="14.4" x14ac:dyDescent="0.3"/>
  <cols>
    <col min="1" max="1" width="26.77734375" customWidth="1"/>
    <col min="2" max="2" width="20.77734375" bestFit="1" customWidth="1"/>
    <col min="3" max="3" width="16" customWidth="1"/>
    <col min="4" max="4" width="23" customWidth="1"/>
    <col min="5" max="5" width="20.21875" customWidth="1"/>
    <col min="6" max="6" width="15.5546875" customWidth="1"/>
    <col min="7" max="7" width="14.5546875" bestFit="1" customWidth="1"/>
    <col min="8" max="8" width="14.21875" customWidth="1"/>
  </cols>
  <sheetData>
    <row r="3" spans="1:8" x14ac:dyDescent="0.3">
      <c r="A3" t="s">
        <v>84</v>
      </c>
      <c r="B3" s="17" t="s">
        <v>85</v>
      </c>
      <c r="C3" s="17"/>
      <c r="D3" s="17"/>
    </row>
    <row r="4" spans="1:8" x14ac:dyDescent="0.3">
      <c r="A4" t="s">
        <v>86</v>
      </c>
      <c r="B4" s="20">
        <v>0.7</v>
      </c>
      <c r="C4" s="17"/>
      <c r="D4" s="17"/>
    </row>
    <row r="5" spans="1:8" x14ac:dyDescent="0.3">
      <c r="A5" t="s">
        <v>87</v>
      </c>
      <c r="B5" s="20">
        <v>0.3</v>
      </c>
      <c r="C5" s="17"/>
      <c r="D5" s="17"/>
    </row>
    <row r="6" spans="1:8" x14ac:dyDescent="0.3">
      <c r="B6" s="20"/>
      <c r="C6" s="17"/>
      <c r="D6" s="17"/>
    </row>
    <row r="7" spans="1:8" x14ac:dyDescent="0.3">
      <c r="A7" t="s">
        <v>88</v>
      </c>
      <c r="B7" s="20" t="s">
        <v>89</v>
      </c>
      <c r="C7" s="17" t="s">
        <v>90</v>
      </c>
      <c r="D7" s="17"/>
    </row>
    <row r="8" spans="1:8" x14ac:dyDescent="0.3">
      <c r="A8" t="s">
        <v>91</v>
      </c>
      <c r="B8" s="18">
        <v>336521000</v>
      </c>
      <c r="C8" s="19">
        <f>B8/B10</f>
        <v>0.6201505959708391</v>
      </c>
      <c r="D8" s="17"/>
    </row>
    <row r="9" spans="1:8" x14ac:dyDescent="0.3">
      <c r="A9" t="s">
        <v>92</v>
      </c>
      <c r="B9" s="18">
        <v>206123000</v>
      </c>
      <c r="C9" s="19">
        <f>B9/B10</f>
        <v>0.3798494040291609</v>
      </c>
      <c r="D9" s="17"/>
    </row>
    <row r="10" spans="1:8" x14ac:dyDescent="0.3">
      <c r="A10" t="s">
        <v>93</v>
      </c>
      <c r="B10" s="18">
        <f>SUM(B8:B9)</f>
        <v>542644000</v>
      </c>
      <c r="C10" s="17"/>
      <c r="D10" s="17"/>
    </row>
    <row r="11" spans="1:8" x14ac:dyDescent="0.3">
      <c r="B11" s="18"/>
      <c r="C11" s="17"/>
      <c r="D11" s="17"/>
    </row>
    <row r="12" spans="1:8" ht="15" thickBot="1" x14ac:dyDescent="0.35">
      <c r="A12" t="s">
        <v>94</v>
      </c>
      <c r="B12" s="17" t="s">
        <v>95</v>
      </c>
      <c r="C12" s="17" t="s">
        <v>96</v>
      </c>
      <c r="D12" s="17" t="s">
        <v>97</v>
      </c>
      <c r="E12" s="25" t="s">
        <v>98</v>
      </c>
      <c r="F12" s="25" t="s">
        <v>99</v>
      </c>
      <c r="G12" s="25" t="s">
        <v>100</v>
      </c>
      <c r="H12" s="24" t="s">
        <v>101</v>
      </c>
    </row>
    <row r="13" spans="1:8" ht="15" thickTop="1" x14ac:dyDescent="0.3">
      <c r="A13" t="s">
        <v>1</v>
      </c>
      <c r="B13" s="1">
        <v>74847</v>
      </c>
      <c r="C13" s="23">
        <v>325586400</v>
      </c>
      <c r="D13" s="1">
        <f>Table5[[#This Row],[Total Budget]]/Table5[[#This Row],[Est. Cost Per Unit]]</f>
        <v>4350.0260531484228</v>
      </c>
      <c r="E13" s="21">
        <f>D13*B4*C8</f>
        <v>1888.3698745440699</v>
      </c>
      <c r="F13" s="26">
        <f>D13*B4*C9</f>
        <v>1156.6483626598258</v>
      </c>
      <c r="G13" s="26">
        <f>D13*B5*C8</f>
        <v>809.30137480460144</v>
      </c>
      <c r="H13" s="26">
        <f>D13*B5*C9</f>
        <v>495.7064411399254</v>
      </c>
    </row>
    <row r="14" spans="1:8" x14ac:dyDescent="0.3">
      <c r="A14" t="s">
        <v>102</v>
      </c>
      <c r="B14" s="28">
        <v>70000</v>
      </c>
      <c r="C14" s="39">
        <v>32558640</v>
      </c>
      <c r="D14" s="27">
        <f>Table5[[#This Row],[Total Budget]]/Table5[[#This Row],[Est. Cost Per Unit]]</f>
        <v>465.12342857142858</v>
      </c>
      <c r="E14" s="21">
        <f>D14*B4*C8</f>
        <v>201.9126</v>
      </c>
      <c r="F14" s="26">
        <f>D14*B4*C9</f>
        <v>123.67379999999999</v>
      </c>
      <c r="G14" s="26">
        <f>D14*B5*C8</f>
        <v>86.533971428571434</v>
      </c>
      <c r="H14" s="26">
        <f>D14*B5*C9</f>
        <v>53.003057142857145</v>
      </c>
    </row>
    <row r="15" spans="1:8" x14ac:dyDescent="0.3">
      <c r="A15" t="s">
        <v>103</v>
      </c>
      <c r="B15" s="28">
        <v>50000</v>
      </c>
      <c r="C15" s="39">
        <f>32558640*0.333</f>
        <v>10842027.120000001</v>
      </c>
      <c r="D15" s="27">
        <f>C15/B15</f>
        <v>216.84054240000003</v>
      </c>
      <c r="E15" s="21">
        <f>D15*B4*C8</f>
        <v>94.131654120000022</v>
      </c>
      <c r="F15" s="26">
        <f>D15*B4*C9</f>
        <v>57.656725560000005</v>
      </c>
      <c r="G15" s="26" t="s">
        <v>104</v>
      </c>
      <c r="H15" s="26" t="s">
        <v>104</v>
      </c>
    </row>
    <row r="16" spans="1:8" x14ac:dyDescent="0.3">
      <c r="A16" t="s">
        <v>105</v>
      </c>
      <c r="B16" s="28">
        <v>100160</v>
      </c>
      <c r="C16" s="39">
        <f>32558640*0.666</f>
        <v>21684054.240000002</v>
      </c>
      <c r="D16" s="27">
        <f>C16/B16</f>
        <v>216.49415175718852</v>
      </c>
      <c r="E16" s="21">
        <f>D16*B4*C8</f>
        <v>93.981284065495217</v>
      </c>
      <c r="F16" s="26">
        <f>D16*B4*C9</f>
        <v>57.564622164536743</v>
      </c>
      <c r="G16" s="26">
        <f>SUM(D15:D16)*B5*C8</f>
        <v>80.619830650926531</v>
      </c>
      <c r="H16" s="26">
        <f>SUM(D15:D16)*B5*C9</f>
        <v>49.38057759623004</v>
      </c>
    </row>
    <row r="17" spans="1:8" x14ac:dyDescent="0.3">
      <c r="A17" t="s">
        <v>106</v>
      </c>
      <c r="B17" s="1"/>
      <c r="C17" s="39">
        <v>5426440</v>
      </c>
      <c r="D17" s="1"/>
      <c r="E17" s="21">
        <f>Table5[[#This Row],[Units - FLOR Action Plan]]*C8</f>
        <v>0</v>
      </c>
      <c r="F17" s="26">
        <f>D17*C9</f>
        <v>0</v>
      </c>
      <c r="G17" s="21" t="s">
        <v>48</v>
      </c>
      <c r="H17" s="21" t="s">
        <v>48</v>
      </c>
    </row>
    <row r="18" spans="1:8" x14ac:dyDescent="0.3">
      <c r="A18" t="s">
        <v>107</v>
      </c>
      <c r="B18" s="27">
        <v>180881.33333333334</v>
      </c>
      <c r="C18" s="39">
        <v>5426440</v>
      </c>
      <c r="D18" s="27">
        <v>30</v>
      </c>
      <c r="E18" s="21">
        <f>D18*B4*C8</f>
        <v>13.023162515387622</v>
      </c>
      <c r="F18" s="26">
        <f>D18*B4*C9</f>
        <v>7.9768374846123784</v>
      </c>
      <c r="G18" s="26">
        <f>D18*B5*C8</f>
        <v>5.5813553637375524</v>
      </c>
      <c r="H18" s="26">
        <f>D18*B5*C9</f>
        <v>3.4186446362624481</v>
      </c>
    </row>
    <row r="20" spans="1:8" ht="15" thickBot="1" x14ac:dyDescent="0.35">
      <c r="A20" t="s">
        <v>108</v>
      </c>
      <c r="B20" s="17" t="s">
        <v>96</v>
      </c>
      <c r="C20" s="25" t="s">
        <v>98</v>
      </c>
      <c r="D20" s="25" t="s">
        <v>99</v>
      </c>
      <c r="E20" s="25" t="s">
        <v>100</v>
      </c>
      <c r="F20" s="24" t="s">
        <v>101</v>
      </c>
    </row>
    <row r="21" spans="1:8" ht="15" thickTop="1" x14ac:dyDescent="0.3">
      <c r="A21" t="s">
        <v>1</v>
      </c>
      <c r="B21" s="23">
        <v>325586400</v>
      </c>
      <c r="C21" s="23">
        <f>Table510[[#This Row],[Total Budget]]*$B$4*$C$8</f>
        <v>141338820</v>
      </c>
      <c r="D21" s="23">
        <f>Table510[[#This Row],[Total Budget]]*$B$4*$C$9</f>
        <v>86571660</v>
      </c>
      <c r="E21" s="23">
        <f>Table510[[#This Row],[Total Budget]]*$B$5*$C$8</f>
        <v>60573780</v>
      </c>
      <c r="F21" s="23">
        <f>Table510[[#This Row],[Total Budget]]*$B$5*$C$9</f>
        <v>37102140</v>
      </c>
    </row>
    <row r="22" spans="1:8" x14ac:dyDescent="0.3">
      <c r="A22" t="s">
        <v>102</v>
      </c>
      <c r="B22" s="39">
        <v>32558640</v>
      </c>
      <c r="C22" s="23">
        <f>Table510[[#This Row],[Total Budget]]*$B$4*$C$8</f>
        <v>14133882</v>
      </c>
      <c r="D22" s="29">
        <f>Table510[[#This Row],[Total Budget]]*$B$4*$C$9</f>
        <v>8657166</v>
      </c>
      <c r="E22" s="29">
        <f>Table510[[#This Row],[Total Budget]]*$B$5*$C$8</f>
        <v>6057378</v>
      </c>
      <c r="F22" s="29">
        <f>Table510[[#This Row],[Total Budget]]*$B$5*$C$9</f>
        <v>3710213.9999999995</v>
      </c>
    </row>
    <row r="23" spans="1:8" x14ac:dyDescent="0.3">
      <c r="A23" t="s">
        <v>103</v>
      </c>
      <c r="B23" s="39">
        <f>32558640*0.333</f>
        <v>10842027.120000001</v>
      </c>
      <c r="C23" s="23">
        <f>Table510[[#This Row],[Total Budget]]*$B$4*$C$8</f>
        <v>4706582.7060000002</v>
      </c>
      <c r="D23" s="29">
        <f>Table510[[#This Row],[Total Budget]]*$B$4*$C$9</f>
        <v>2882836.2779999999</v>
      </c>
      <c r="E23" s="29">
        <f>Table510[[#This Row],[Total Budget]]*$B$5*$C$8</f>
        <v>2017106.8740000003</v>
      </c>
      <c r="F23" s="29">
        <f>Table510[[#This Row],[Total Budget]]*$B$5*$C$9</f>
        <v>1235501.2620000001</v>
      </c>
    </row>
    <row r="24" spans="1:8" x14ac:dyDescent="0.3">
      <c r="A24" t="s">
        <v>105</v>
      </c>
      <c r="B24" s="39">
        <f>32558640*0.666</f>
        <v>21684054.240000002</v>
      </c>
      <c r="C24" s="23">
        <f>Table510[[#This Row],[Total Budget]]*$B$4*$C$8</f>
        <v>9413165.4120000005</v>
      </c>
      <c r="D24" s="29">
        <f>Table510[[#This Row],[Total Budget]]*$B$4*$C$9</f>
        <v>5765672.5559999999</v>
      </c>
      <c r="E24" s="29">
        <f>Table510[[#This Row],[Total Budget]]*$B$5*$C$8</f>
        <v>4034213.7480000006</v>
      </c>
      <c r="F24" s="29">
        <f>Table510[[#This Row],[Total Budget]]*$B$5*$C$9</f>
        <v>2471002.5240000002</v>
      </c>
    </row>
    <row r="25" spans="1:8" x14ac:dyDescent="0.3">
      <c r="A25" t="s">
        <v>106</v>
      </c>
      <c r="B25" s="39">
        <v>5426440</v>
      </c>
      <c r="C25" s="23">
        <f>Table510[[#This Row],[Total Budget]]*$C$8</f>
        <v>3365210</v>
      </c>
      <c r="D25" s="29">
        <f>Table510[[#This Row],[Total Budget]]*$C$9</f>
        <v>2061229.9999999998</v>
      </c>
      <c r="E25" s="23" t="s">
        <v>48</v>
      </c>
      <c r="F25" s="23" t="s">
        <v>48</v>
      </c>
    </row>
    <row r="26" spans="1:8" x14ac:dyDescent="0.3">
      <c r="A26" t="s">
        <v>107</v>
      </c>
      <c r="B26" s="39">
        <v>5426440</v>
      </c>
      <c r="C26" s="23">
        <f>Table510[[#This Row],[Total Budget]]*$B$4*$C$8</f>
        <v>2355647</v>
      </c>
      <c r="D26" s="29">
        <f>Table510[[#This Row],[Total Budget]]*$B$4*$C$9</f>
        <v>1442860.9999999998</v>
      </c>
      <c r="E26" s="29">
        <f>Table510[[#This Row],[Total Budget]]*$B$5*$C$8</f>
        <v>1009563</v>
      </c>
      <c r="F26" s="29">
        <f>Table510[[#This Row],[Total Budget]]*$B$5*$C$9</f>
        <v>618369</v>
      </c>
    </row>
    <row r="27" spans="1:8" x14ac:dyDescent="0.3">
      <c r="A27" t="s">
        <v>46</v>
      </c>
      <c r="B27" s="39">
        <v>27132200</v>
      </c>
      <c r="C27" s="23" t="s">
        <v>48</v>
      </c>
      <c r="D27" s="23" t="s">
        <v>48</v>
      </c>
      <c r="E27" s="29">
        <f>Table510[[#This Row],[Total Budget]]*C8</f>
        <v>16826050</v>
      </c>
      <c r="F27" s="29">
        <f>Table510[[#This Row],[Total Budget]]*C9</f>
        <v>10306150</v>
      </c>
    </row>
    <row r="28" spans="1:8" x14ac:dyDescent="0.3">
      <c r="A28" t="s">
        <v>51</v>
      </c>
      <c r="B28" s="39">
        <v>16279320</v>
      </c>
      <c r="C28" s="23" t="s">
        <v>48</v>
      </c>
      <c r="D28" s="23" t="s">
        <v>48</v>
      </c>
      <c r="E28" s="29">
        <f>Table510[[#This Row],[Total Budget]]*C8</f>
        <v>10095630</v>
      </c>
      <c r="F28" s="29">
        <f>Table510[[#This Row],[Total Budget]]*C9</f>
        <v>6183690</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0872419-e9e4-46fb-a63e-bf2a848b137c">
      <Terms xmlns="http://schemas.microsoft.com/office/infopath/2007/PartnerControls"/>
    </lcf76f155ced4ddcb4097134ff3c332f>
    <TaxCatchAll xmlns="247de113-1415-4b11-af74-aa9a87e58810" xsi:nil="true"/>
    <status xmlns="30872419-e9e4-46fb-a63e-bf2a848b137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E4F44D4D323741B42C139068E39E76" ma:contentTypeVersion="14" ma:contentTypeDescription="Create a new document." ma:contentTypeScope="" ma:versionID="8a050cc3470c37d0d8ff73a0d3c858f8">
  <xsd:schema xmlns:xsd="http://www.w3.org/2001/XMLSchema" xmlns:xs="http://www.w3.org/2001/XMLSchema" xmlns:p="http://schemas.microsoft.com/office/2006/metadata/properties" xmlns:ns2="30872419-e9e4-46fb-a63e-bf2a848b137c" xmlns:ns3="247de113-1415-4b11-af74-aa9a87e58810" targetNamespace="http://schemas.microsoft.com/office/2006/metadata/properties" ma:root="true" ma:fieldsID="80059c15efbbc5460298c6379a331621" ns2:_="" ns3:_="">
    <xsd:import namespace="30872419-e9e4-46fb-a63e-bf2a848b137c"/>
    <xsd:import namespace="247de113-1415-4b11-af74-aa9a87e58810"/>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72419-e9e4-46fb-a63e-bf2a848b137c" elementFormDefault="qualified">
    <xsd:import namespace="http://schemas.microsoft.com/office/2006/documentManagement/types"/>
    <xsd:import namespace="http://schemas.microsoft.com/office/infopath/2007/PartnerControls"/>
    <xsd:element name="status" ma:index="8" nillable="true" ma:displayName="Status" ma:description="This column is to show status of document" ma:format="Dropdown" ma:internalName="status">
      <xsd:simpleType>
        <xsd:restriction base="dms:Choice">
          <xsd:enumeration value="revices/ formatted"/>
          <xsd:enumeration value="leagal review"/>
          <xsd:enumeration value="review  complete"/>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7de113-1415-4b11-af74-aa9a87e5881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a99daf2-a530-42f5-bb25-f5950ddadd32}" ma:internalName="TaxCatchAll" ma:showField="CatchAllData" ma:web="247de113-1415-4b11-af74-aa9a87e588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D3F92E-2456-47BB-B394-ED6B33819D9D}">
  <ds:schemaRefs>
    <ds:schemaRef ds:uri="http://schemas.microsoft.com/office/2006/metadata/properties"/>
    <ds:schemaRef ds:uri="http://schemas.microsoft.com/office/infopath/2007/PartnerControls"/>
    <ds:schemaRef ds:uri="30872419-e9e4-46fb-a63e-bf2a848b137c"/>
    <ds:schemaRef ds:uri="247de113-1415-4b11-af74-aa9a87e58810"/>
  </ds:schemaRefs>
</ds:datastoreItem>
</file>

<file path=customXml/itemProps2.xml><?xml version="1.0" encoding="utf-8"?>
<ds:datastoreItem xmlns:ds="http://schemas.openxmlformats.org/officeDocument/2006/customXml" ds:itemID="{B7C1F7F3-B52C-4BAF-9ECE-3EBF0CE90655}">
  <ds:schemaRefs>
    <ds:schemaRef ds:uri="http://schemas.microsoft.com/sharepoint/v3/contenttype/forms"/>
  </ds:schemaRefs>
</ds:datastoreItem>
</file>

<file path=customXml/itemProps3.xml><?xml version="1.0" encoding="utf-8"?>
<ds:datastoreItem xmlns:ds="http://schemas.openxmlformats.org/officeDocument/2006/customXml" ds:itemID="{5E5CE991-D28E-4F74-83A8-B9A3BAB5B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72419-e9e4-46fb-a63e-bf2a848b137c"/>
    <ds:schemaRef ds:uri="247de113-1415-4b11-af74-aa9a87e588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Financial Proj</vt:lpstr>
      <vt:lpstr>Performance Proj</vt:lpstr>
      <vt:lpstr>DRGR Projections</vt:lpstr>
      <vt:lpstr>DRGR Assumptions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Ceisner, Karen</cp:lastModifiedBy>
  <cp:revision/>
  <dcterms:created xsi:type="dcterms:W3CDTF">2012-04-19T15:15:44Z</dcterms:created>
  <dcterms:modified xsi:type="dcterms:W3CDTF">2025-02-03T10:59:00Z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0x010100DCE4F44D4D323741B42C139068E39E76</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ies>
</file>