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ml.chartshapes+xml"/>
  <Override PartName="/xl/charts/chart3.xml" ContentType="application/vnd.openxmlformats-officedocument.drawingml.chart+xml"/>
  <Override PartName="/xl/theme/themeOverride2.xml" ContentType="application/vnd.openxmlformats-officedocument.themeOverride+xml"/>
  <Override PartName="/xl/drawings/drawing4.xml" ContentType="application/vnd.openxmlformats-officedocument.drawingml.chartshapes+xml"/>
  <Override PartName="/xl/charts/chart4.xml" ContentType="application/vnd.openxmlformats-officedocument.drawingml.chart+xml"/>
  <Override PartName="/xl/theme/themeOverride3.xml" ContentType="application/vnd.openxmlformats-officedocument.themeOverride+xml"/>
  <Override PartName="/xl/drawings/drawing5.xml" ContentType="application/vnd.openxmlformats-officedocument.drawingml.chartshapes+xml"/>
  <Override PartName="/xl/drawings/drawing6.xml" ContentType="application/vnd.openxmlformats-officedocument.drawing+xml"/>
  <Override PartName="/xl/charts/chart5.xml" ContentType="application/vnd.openxmlformats-officedocument.drawingml.chart+xml"/>
  <Override PartName="/xl/theme/themeOverride4.xml" ContentType="application/vnd.openxmlformats-officedocument.themeOverride+xml"/>
  <Override PartName="/xl/drawings/drawing7.xml" ContentType="application/vnd.openxmlformats-officedocument.drawingml.chartshapes+xml"/>
  <Override PartName="/xl/charts/chart6.xml" ContentType="application/vnd.openxmlformats-officedocument.drawingml.chart+xml"/>
  <Override PartName="/xl/theme/themeOverride5.xml" ContentType="application/vnd.openxmlformats-officedocument.themeOverride+xml"/>
  <Override PartName="/xl/drawings/drawing8.xml" ContentType="application/vnd.openxmlformats-officedocument.drawingml.chartsha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defaultThemeVersion="124226"/>
  <mc:AlternateContent xmlns:mc="http://schemas.openxmlformats.org/markup-compatibility/2006">
    <mc:Choice Requires="x15">
      <x15ac:absPath xmlns:x15ac="http://schemas.microsoft.com/office/spreadsheetml/2010/11/ac" url="C:\Users\ccastro\Documents\"/>
    </mc:Choice>
  </mc:AlternateContent>
  <xr:revisionPtr revIDLastSave="0" documentId="13_ncr:1_{A4970C8D-5468-43B7-8CFD-98CB8B2A7F59}" xr6:coauthVersionLast="36" xr6:coauthVersionMax="47" xr10:uidLastSave="{00000000-0000-0000-0000-000000000000}"/>
  <bookViews>
    <workbookView xWindow="-28920" yWindow="-120" windowWidth="29040" windowHeight="15840" activeTab="2" xr2:uid="{00000000-000D-0000-FFFF-FFFF00000000}"/>
  </bookViews>
  <sheets>
    <sheet name="Intro" sheetId="9" r:id="rId1"/>
    <sheet name="Financial Proj" sheetId="5" r:id="rId2"/>
    <sheet name="Performance Proj" sheetId="6" r:id="rId3"/>
    <sheet name="DRGR Projections" sheetId="7" state="hidden" r:id="rId4"/>
    <sheet name="DRGR Assumptions" sheetId="8" state="hidden" r:id="rId5"/>
  </sheets>
  <calcPr calcId="191028"/>
</workbook>
</file>

<file path=xl/calcChain.xml><?xml version="1.0" encoding="utf-8"?>
<calcChain xmlns="http://schemas.openxmlformats.org/spreadsheetml/2006/main">
  <c r="D31" i="6" l="1"/>
  <c r="E31" i="6"/>
  <c r="F31" i="6"/>
  <c r="G31" i="6"/>
  <c r="H31" i="6"/>
  <c r="I31" i="6"/>
  <c r="J31" i="6"/>
  <c r="K31" i="6"/>
  <c r="L31" i="6"/>
  <c r="M31" i="6"/>
  <c r="N31" i="6"/>
  <c r="O31" i="6"/>
  <c r="P31" i="6"/>
  <c r="Q31" i="6"/>
  <c r="R31" i="6"/>
  <c r="S31" i="6"/>
  <c r="T31" i="6"/>
  <c r="U31" i="6"/>
  <c r="V31" i="6"/>
  <c r="W31" i="6"/>
  <c r="X31" i="6"/>
  <c r="Y31" i="6"/>
  <c r="B31" i="6"/>
  <c r="B28" i="6"/>
  <c r="C28" i="6"/>
  <c r="D28" i="6"/>
  <c r="E28" i="6"/>
  <c r="F28" i="6"/>
  <c r="G28" i="6"/>
  <c r="H28" i="6"/>
  <c r="I28" i="6"/>
  <c r="J28" i="6"/>
  <c r="K28" i="6"/>
  <c r="L28" i="6"/>
  <c r="M28" i="6"/>
  <c r="N28" i="6"/>
  <c r="O28" i="6"/>
  <c r="P28" i="6"/>
  <c r="Q28" i="6"/>
  <c r="R28" i="6"/>
  <c r="S28" i="6"/>
  <c r="T28" i="6"/>
  <c r="U28" i="6"/>
  <c r="V28" i="6"/>
  <c r="W28" i="6"/>
  <c r="X28" i="6"/>
  <c r="Y28" i="6"/>
  <c r="A28" i="6"/>
  <c r="B5" i="6"/>
  <c r="H3" i="6"/>
  <c r="B2" i="6"/>
  <c r="C2" i="6"/>
  <c r="D2" i="6"/>
  <c r="E2" i="6"/>
  <c r="F2" i="6"/>
  <c r="G2" i="6"/>
  <c r="H2" i="6"/>
  <c r="I2" i="6"/>
  <c r="J2" i="6"/>
  <c r="K2" i="6"/>
  <c r="L2" i="6"/>
  <c r="M2" i="6"/>
  <c r="N2" i="6"/>
  <c r="O2" i="6"/>
  <c r="P2" i="6"/>
  <c r="Q2" i="6"/>
  <c r="R2" i="6"/>
  <c r="S2" i="6"/>
  <c r="T2" i="6"/>
  <c r="U2" i="6"/>
  <c r="V2" i="6"/>
  <c r="W2" i="6"/>
  <c r="X2" i="6"/>
  <c r="Y2" i="6"/>
  <c r="A2" i="6"/>
  <c r="B82" i="5"/>
  <c r="B84" i="5"/>
  <c r="C83" i="5"/>
  <c r="Z84" i="5"/>
  <c r="Z81" i="5"/>
  <c r="Z82" i="5"/>
  <c r="E84" i="5"/>
  <c r="F84" i="5"/>
  <c r="G84" i="5"/>
  <c r="H84" i="5"/>
  <c r="I84" i="5"/>
  <c r="J84" i="5"/>
  <c r="K84" i="5"/>
  <c r="L84" i="5"/>
  <c r="M84" i="5"/>
  <c r="N84" i="5"/>
  <c r="O84" i="5"/>
  <c r="P84" i="5"/>
  <c r="Q84" i="5"/>
  <c r="R84" i="5"/>
  <c r="S84" i="5"/>
  <c r="T84" i="5"/>
  <c r="U84" i="5"/>
  <c r="V84" i="5"/>
  <c r="W84" i="5"/>
  <c r="X84" i="5"/>
  <c r="Y84" i="5"/>
  <c r="Z83" i="5" l="1"/>
  <c r="G83" i="5"/>
  <c r="F83" i="5"/>
  <c r="D82" i="5" l="1"/>
  <c r="E82" i="5"/>
  <c r="F82" i="5"/>
  <c r="G82" i="5"/>
  <c r="H82" i="5"/>
  <c r="I82" i="5"/>
  <c r="J82" i="5"/>
  <c r="K82" i="5"/>
  <c r="L82" i="5"/>
  <c r="M82" i="5"/>
  <c r="C82" i="5"/>
  <c r="U82" i="5"/>
  <c r="V82" i="5"/>
  <c r="W82" i="5"/>
  <c r="X82" i="5"/>
  <c r="Y82" i="5"/>
  <c r="Q82" i="5"/>
  <c r="R82" i="5"/>
  <c r="S82" i="5"/>
  <c r="T82" i="5"/>
  <c r="N82" i="5"/>
  <c r="P82" i="5"/>
  <c r="O82" i="5" l="1"/>
  <c r="B24" i="8"/>
  <c r="B23" i="8"/>
  <c r="D14" i="8"/>
  <c r="D13" i="8"/>
  <c r="C16" i="8" l="1"/>
  <c r="C15" i="8"/>
  <c r="D15" i="8" s="1"/>
  <c r="B10" i="8"/>
  <c r="C8" i="8" s="1"/>
  <c r="C24" i="8" l="1"/>
  <c r="F12" i="7" s="1"/>
  <c r="E26" i="8"/>
  <c r="F24" i="7" s="1"/>
  <c r="C25" i="8"/>
  <c r="F20" i="7" s="1"/>
  <c r="E23" i="8"/>
  <c r="E28" i="8"/>
  <c r="F4" i="7" s="1"/>
  <c r="C26" i="8"/>
  <c r="E22" i="8"/>
  <c r="F18" i="7" s="1"/>
  <c r="C22" i="8"/>
  <c r="F16" i="7" s="1"/>
  <c r="C23" i="8"/>
  <c r="F10" i="7" s="1"/>
  <c r="E27" i="8"/>
  <c r="F2" i="7" s="1"/>
  <c r="E24" i="8"/>
  <c r="E21" i="8"/>
  <c r="F8" i="7" s="1"/>
  <c r="C21" i="8"/>
  <c r="F6" i="7" s="1"/>
  <c r="E15" i="8"/>
  <c r="E10" i="7" s="1"/>
  <c r="E18" i="8"/>
  <c r="E22" i="7" s="1"/>
  <c r="G18" i="8"/>
  <c r="E24" i="7" s="1"/>
  <c r="E17" i="8"/>
  <c r="E20" i="7" s="1"/>
  <c r="G14" i="8"/>
  <c r="E18" i="7" s="1"/>
  <c r="E14" i="8"/>
  <c r="E16" i="7" s="1"/>
  <c r="E13" i="8"/>
  <c r="E6" i="7" s="1"/>
  <c r="G13" i="8"/>
  <c r="D16" i="8"/>
  <c r="C9" i="8"/>
  <c r="E8" i="7"/>
  <c r="F29" i="6"/>
  <c r="W29" i="6"/>
  <c r="C31" i="6"/>
  <c r="D5" i="6"/>
  <c r="E5" i="6"/>
  <c r="F5" i="6"/>
  <c r="G5" i="6"/>
  <c r="H5" i="6"/>
  <c r="I5" i="6"/>
  <c r="J5" i="6"/>
  <c r="K5" i="6"/>
  <c r="L5" i="6"/>
  <c r="M5" i="6"/>
  <c r="N5" i="6"/>
  <c r="O5" i="6"/>
  <c r="P5" i="6"/>
  <c r="Q5" i="6"/>
  <c r="R5" i="6"/>
  <c r="S5" i="6"/>
  <c r="T5" i="6"/>
  <c r="U5" i="6"/>
  <c r="V5" i="6"/>
  <c r="W5" i="6"/>
  <c r="X5" i="6"/>
  <c r="Y5" i="6"/>
  <c r="C5" i="6"/>
  <c r="C3" i="6"/>
  <c r="D83" i="5"/>
  <c r="E83" i="5"/>
  <c r="D84" i="5"/>
  <c r="C84" i="5"/>
  <c r="B83" i="5"/>
  <c r="D3" i="6"/>
  <c r="B3" i="6"/>
  <c r="O29" i="6"/>
  <c r="C29" i="6"/>
  <c r="T29" i="6"/>
  <c r="D29" i="6"/>
  <c r="B29" i="6"/>
  <c r="Q29" i="6"/>
  <c r="Y29" i="6"/>
  <c r="J29" i="6"/>
  <c r="E3" i="6"/>
  <c r="I3" i="6"/>
  <c r="M3" i="6"/>
  <c r="Q3" i="6"/>
  <c r="U3" i="6"/>
  <c r="X3" i="6"/>
  <c r="L3" i="6"/>
  <c r="P3" i="6"/>
  <c r="T3" i="6"/>
  <c r="G3" i="6"/>
  <c r="K3" i="6"/>
  <c r="O3" i="6"/>
  <c r="S3" i="6"/>
  <c r="W3" i="6"/>
  <c r="F3" i="6"/>
  <c r="J3" i="6"/>
  <c r="N3" i="6"/>
  <c r="R3" i="6"/>
  <c r="V3" i="6"/>
  <c r="Y3" i="6"/>
  <c r="E29" i="6"/>
  <c r="H29" i="6"/>
  <c r="S29" i="6"/>
  <c r="R29" i="6"/>
  <c r="I29" i="6"/>
  <c r="X29" i="6"/>
  <c r="L29" i="6"/>
  <c r="G29" i="6"/>
  <c r="N29" i="6"/>
  <c r="U29" i="6"/>
  <c r="V29" i="6"/>
  <c r="M29" i="6"/>
  <c r="P29" i="6"/>
  <c r="K29" i="6"/>
  <c r="C81" i="5" l="1"/>
  <c r="Y81" i="5"/>
  <c r="K83" i="5"/>
  <c r="V83" i="5"/>
  <c r="M83" i="5"/>
  <c r="J83" i="5"/>
  <c r="F14" i="7"/>
  <c r="S83" i="5"/>
  <c r="N83" i="5"/>
  <c r="X81" i="5"/>
  <c r="M81" i="5"/>
  <c r="F81" i="5"/>
  <c r="E81" i="5"/>
  <c r="J81" i="5"/>
  <c r="W81" i="5"/>
  <c r="I83" i="5"/>
  <c r="H83" i="5"/>
  <c r="Q81" i="5"/>
  <c r="T83" i="5"/>
  <c r="N81" i="5"/>
  <c r="F26" i="8"/>
  <c r="F21" i="8"/>
  <c r="F9" i="7" s="1"/>
  <c r="F22" i="8"/>
  <c r="F19" i="7" s="1"/>
  <c r="F23" i="8"/>
  <c r="F24" i="8"/>
  <c r="D22" i="8"/>
  <c r="F17" i="7" s="1"/>
  <c r="F28" i="8"/>
  <c r="F5" i="7" s="1"/>
  <c r="D23" i="8"/>
  <c r="F11" i="7" s="1"/>
  <c r="D24" i="8"/>
  <c r="F13" i="7" s="1"/>
  <c r="D21" i="8"/>
  <c r="F7" i="7" s="1"/>
  <c r="D25" i="8"/>
  <c r="F21" i="7" s="1"/>
  <c r="D26" i="8"/>
  <c r="F23" i="7" s="1"/>
  <c r="F27" i="8"/>
  <c r="F3" i="7" s="1"/>
  <c r="L81" i="5"/>
  <c r="H81" i="5"/>
  <c r="G81" i="5"/>
  <c r="F25" i="7"/>
  <c r="F22" i="7"/>
  <c r="U83" i="5"/>
  <c r="V81" i="5"/>
  <c r="O83" i="5"/>
  <c r="R81" i="5"/>
  <c r="W83" i="5"/>
  <c r="D81" i="5"/>
  <c r="T81" i="5"/>
  <c r="U81" i="5"/>
  <c r="X83" i="5"/>
  <c r="L83" i="5"/>
  <c r="S81" i="5"/>
  <c r="O81" i="5"/>
  <c r="R83" i="5"/>
  <c r="Y83" i="5"/>
  <c r="B81" i="5"/>
  <c r="I81" i="5"/>
  <c r="K81" i="5"/>
  <c r="P81" i="5"/>
  <c r="Q83" i="5"/>
  <c r="P83" i="5"/>
  <c r="H18" i="8"/>
  <c r="E25" i="7" s="1"/>
  <c r="F18" i="8"/>
  <c r="E23" i="7" s="1"/>
  <c r="F17" i="8"/>
  <c r="E21" i="7" s="1"/>
  <c r="F13" i="8"/>
  <c r="E7" i="7" s="1"/>
  <c r="H13" i="8"/>
  <c r="F14" i="8"/>
  <c r="E17" i="7" s="1"/>
  <c r="H14" i="8"/>
  <c r="E19" i="7" s="1"/>
  <c r="F16" i="8"/>
  <c r="E13" i="7" s="1"/>
  <c r="E16" i="8"/>
  <c r="E12" i="7" s="1"/>
  <c r="G16" i="8"/>
  <c r="E14" i="7" s="1"/>
  <c r="F15" i="8"/>
  <c r="E11" i="7" s="1"/>
  <c r="H16" i="8"/>
  <c r="E15" i="7" s="1"/>
  <c r="E9" i="7"/>
  <c r="F15" i="7" l="1"/>
</calcChain>
</file>

<file path=xl/sharedStrings.xml><?xml version="1.0" encoding="utf-8"?>
<sst xmlns="http://schemas.openxmlformats.org/spreadsheetml/2006/main" count="183" uniqueCount="86">
  <si>
    <t>Housing</t>
  </si>
  <si>
    <t>Projected Expenditures</t>
  </si>
  <si>
    <t>Quarterly Projection</t>
  </si>
  <si>
    <t>Actual Expenditure</t>
  </si>
  <si>
    <t>Actual Quarterly Expend (from QPRs)</t>
  </si>
  <si>
    <t>Planning &amp; Admin</t>
  </si>
  <si>
    <t>Total Expenditures</t>
  </si>
  <si>
    <t>Projected Units</t>
  </si>
  <si>
    <t>Actual Units</t>
  </si>
  <si>
    <t>GRANT</t>
  </si>
  <si>
    <t>PROGRAM</t>
  </si>
  <si>
    <t>ACTIVITY</t>
  </si>
  <si>
    <t>NATION OBJ</t>
  </si>
  <si>
    <t>PROJECTED UNITS</t>
  </si>
  <si>
    <t>BUDGET</t>
  </si>
  <si>
    <t>FLO1</t>
  </si>
  <si>
    <t>Administration</t>
  </si>
  <si>
    <t>FLO1999ADM1002</t>
  </si>
  <si>
    <t>N/a</t>
  </si>
  <si>
    <t>FLO2</t>
  </si>
  <si>
    <t>FLO2999ADM1002</t>
  </si>
  <si>
    <t>Planning</t>
  </si>
  <si>
    <t>FLO1999PLN9102</t>
  </si>
  <si>
    <t>FLO2999PLN9102</t>
  </si>
  <si>
    <t>Homeowner Recovery Program</t>
  </si>
  <si>
    <t>FLO1999HRB1108</t>
  </si>
  <si>
    <t>LMH</t>
  </si>
  <si>
    <t>FLO2999HRB1108</t>
  </si>
  <si>
    <t>FLO1999HRB1102</t>
  </si>
  <si>
    <t>UN</t>
  </si>
  <si>
    <t>FLO2999HRB1102</t>
  </si>
  <si>
    <t>Strategic Buyout Program</t>
  </si>
  <si>
    <t>FLO1999BAM1403</t>
  </si>
  <si>
    <t>LMB</t>
  </si>
  <si>
    <t>FLO2999BAM1403</t>
  </si>
  <si>
    <t>FLO1999BAM1404</t>
  </si>
  <si>
    <t>LMHI</t>
  </si>
  <si>
    <t>FLO2999BAM1404</t>
  </si>
  <si>
    <t>FLO1999BAM1402</t>
  </si>
  <si>
    <t>FLO2999BAM1402</t>
  </si>
  <si>
    <t>Small Rental Repair Program</t>
  </si>
  <si>
    <t>FLO1999SRM1508</t>
  </si>
  <si>
    <t>FLO2999SRM1508</t>
  </si>
  <si>
    <t>FLO1999SRM1502</t>
  </si>
  <si>
    <t>FLO2999SRM1502</t>
  </si>
  <si>
    <t>Construction Trades Training Program</t>
  </si>
  <si>
    <t>FLO1999CTT9207</t>
  </si>
  <si>
    <t>LMC</t>
  </si>
  <si>
    <t>FLO2999CTT9207</t>
  </si>
  <si>
    <t>Code Enforcement Support Program</t>
  </si>
  <si>
    <t>FLO1999CES1108</t>
  </si>
  <si>
    <t>FLO2999CES1108</t>
  </si>
  <si>
    <t>FLO1999CES1102</t>
  </si>
  <si>
    <t>FLO2999CES1102</t>
  </si>
  <si>
    <t>National Objective</t>
  </si>
  <si>
    <t>Threshold</t>
  </si>
  <si>
    <t>LMI Target</t>
  </si>
  <si>
    <t>UN Target</t>
  </si>
  <si>
    <t>CDBG-DR Agreements</t>
  </si>
  <si>
    <t>Agreement Budgets</t>
  </si>
  <si>
    <t>Percentage</t>
  </si>
  <si>
    <t>B-19-DV-37-0001</t>
  </si>
  <si>
    <t>B-19-DV-37-0002</t>
  </si>
  <si>
    <t>Total</t>
  </si>
  <si>
    <t>Units - Program Assumptions</t>
  </si>
  <si>
    <t>Est. Cost Per Unit</t>
  </si>
  <si>
    <t>Total Budget</t>
  </si>
  <si>
    <t>Units - FLOR Action Plan</t>
  </si>
  <si>
    <t>LMI for FLO1</t>
  </si>
  <si>
    <t>LMI for FLO2</t>
  </si>
  <si>
    <t>UN for FLO1</t>
  </si>
  <si>
    <t>UN for FLO2</t>
  </si>
  <si>
    <t xml:space="preserve">Small Rental </t>
  </si>
  <si>
    <t>Buyout</t>
  </si>
  <si>
    <t>combined below</t>
  </si>
  <si>
    <t>Buyout Incentive</t>
  </si>
  <si>
    <t>Construction Trades Training</t>
  </si>
  <si>
    <t>Code Enforcement Support</t>
  </si>
  <si>
    <t>Budget - Program Assumptions</t>
  </si>
  <si>
    <t>Affordable Housing Development Fund</t>
  </si>
  <si>
    <t>Affordable Housing Development Fund-Mitigation</t>
  </si>
  <si>
    <t># of affordable housing units (Quarterly Projection)</t>
  </si>
  <si>
    <t># of affordable housing units(Populated from QPR Reporting)</t>
  </si>
  <si>
    <t># of Properties (Quarterly Projection)</t>
  </si>
  <si>
    <t># of Properties (Populated from QPR Reporting)</t>
  </si>
  <si>
    <r>
      <rPr>
        <b/>
        <sz val="11"/>
        <color indexed="8"/>
        <rFont val="Calibri"/>
        <family val="2"/>
      </rPr>
      <t>State of North Carolina 
Community Development Block Grant – Disaster Recovery (CDBG-DR) Program for Tropical Storm Fred
Projections of Expenditures and Outcomes - as of Quarter Ending December 31, 2022</t>
    </r>
    <r>
      <rPr>
        <sz val="11"/>
        <color theme="1"/>
        <rFont val="Calibri"/>
        <family val="2"/>
        <scheme val="minor"/>
      </rPr>
      <t xml:space="preserve">
Grant # B-21-DV-37-0001
Background: The Federal Register notice authorizing North Carolina’s allocation of CDBG-DR funds requires the State to publish a projection of expenditures and outcomes. The following projections follow a HUD-specified template designed to distinguish investments in housing, non-housing, and planning/administrative activities. 
This update reflects the entire grant amount.
Reading the Projections: The HUD format contains two spreadsheets: one for financial projections and one for performance indicators. The projections indicate a month and year that corresponds to the beginning of the quarter. For example, 4/2023 represents the quarter from 4/1/2023-6/30/2023. The graphs represent cumulative expenditures over the life of the programs. 
Revisions: These projections will be revised as more data becomes available through the award process. Additionally, these projections will be revised following Quarterly Performance Reports submitted to HUD to reflect actual progress.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</si>
</sst>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quot;$&quot;#,##0"/>
    <numFmt numFmtId="165" formatCode="_(&quot;$&quot;* #,##0_);_(&quot;$&quot;* \(#,##0\);_(&quot;$&quot;* &quot;-&quot;??_);_(@_)"/>
    <numFmt numFmtId="166" formatCode="&quot;$&quot;#,##0.00"/>
  </numFmts>
  <fonts count="7"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color theme="0"/>
      <name val="Calibri"/>
      <family val="2"/>
      <scheme val="minor"/>
    </font>
    <font>
      <b/>
      <sz val="11"/>
      <color indexed="8"/>
      <name val="Calibri"/>
      <family val="2"/>
    </font>
    <font>
      <sz val="8"/>
      <name val="Calibri"/>
      <family val="2"/>
      <scheme val="minor"/>
    </font>
  </fonts>
  <fills count="10">
    <fill>
      <patternFill patternType="none"/>
    </fill>
    <fill>
      <patternFill patternType="gray125"/>
    </fill>
    <fill>
      <patternFill patternType="solid">
        <fgColor theme="4" tint="0.79998168889431442"/>
        <bgColor theme="4" tint="0.79998168889431442"/>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4"/>
        <bgColor theme="4"/>
      </patternFill>
    </fill>
    <fill>
      <patternFill patternType="solid">
        <fgColor theme="3" tint="0.79998168889431442"/>
        <bgColor indexed="64"/>
      </patternFill>
    </fill>
    <fill>
      <patternFill patternType="solid">
        <fgColor theme="3" tint="0.79998168889431442"/>
        <bgColor theme="4" tint="0.79998168889431442"/>
      </patternFill>
    </fill>
    <fill>
      <patternFill patternType="solid">
        <fgColor theme="6" tint="0.59999389629810485"/>
        <bgColor indexed="64"/>
      </patternFill>
    </fill>
  </fills>
  <borders count="7">
    <border>
      <left/>
      <right/>
      <top/>
      <bottom/>
      <diagonal/>
    </border>
    <border>
      <left style="thin">
        <color theme="0"/>
      </left>
      <right/>
      <top/>
      <bottom style="thick">
        <color theme="0"/>
      </bottom>
      <diagonal/>
    </border>
    <border>
      <left style="thin">
        <color theme="0"/>
      </left>
      <right style="thin">
        <color theme="0"/>
      </right>
      <top/>
      <bottom style="thick">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7">
    <xf numFmtId="0" fontId="0" fillId="0" borderId="0" xfId="0"/>
    <xf numFmtId="3" fontId="0" fillId="0" borderId="0" xfId="0" applyNumberFormat="1"/>
    <xf numFmtId="164" fontId="0" fillId="0" borderId="0" xfId="0" applyNumberFormat="1"/>
    <xf numFmtId="0" fontId="0" fillId="0" borderId="0" xfId="0" applyAlignment="1">
      <alignment horizontal="right"/>
    </xf>
    <xf numFmtId="6" fontId="0" fillId="0" borderId="0" xfId="0" applyNumberFormat="1" applyAlignment="1">
      <alignment horizontal="right"/>
    </xf>
    <xf numFmtId="10" fontId="0" fillId="0" borderId="0" xfId="2" applyNumberFormat="1" applyFont="1" applyAlignment="1">
      <alignment horizontal="right"/>
    </xf>
    <xf numFmtId="9" fontId="0" fillId="0" borderId="0" xfId="0" applyNumberFormat="1" applyAlignment="1">
      <alignment horizontal="right"/>
    </xf>
    <xf numFmtId="1" fontId="0" fillId="0" borderId="0" xfId="0" applyNumberFormat="1" applyAlignment="1">
      <alignment horizontal="right"/>
    </xf>
    <xf numFmtId="44" fontId="0" fillId="0" borderId="0" xfId="1" applyFont="1" applyAlignment="1">
      <alignment horizontal="right"/>
    </xf>
    <xf numFmtId="165" fontId="0" fillId="0" borderId="0" xfId="1" applyNumberFormat="1" applyFont="1" applyAlignment="1">
      <alignment horizontal="right"/>
    </xf>
    <xf numFmtId="0" fontId="4" fillId="6" borderId="1" xfId="0" applyFont="1" applyFill="1" applyBorder="1" applyAlignment="1">
      <alignment horizontal="right"/>
    </xf>
    <xf numFmtId="0" fontId="4" fillId="6" borderId="2" xfId="0" applyFont="1" applyFill="1" applyBorder="1" applyAlignment="1">
      <alignment horizontal="right"/>
    </xf>
    <xf numFmtId="1" fontId="0" fillId="0" borderId="0" xfId="0" applyNumberFormat="1"/>
    <xf numFmtId="3" fontId="0" fillId="0" borderId="0" xfId="0" applyNumberFormat="1" applyAlignment="1">
      <alignment horizontal="right"/>
    </xf>
    <xf numFmtId="3" fontId="0" fillId="0" borderId="0" xfId="1" applyNumberFormat="1" applyFont="1" applyAlignment="1">
      <alignment horizontal="right"/>
    </xf>
    <xf numFmtId="165" fontId="0" fillId="0" borderId="0" xfId="1" applyNumberFormat="1" applyFont="1"/>
    <xf numFmtId="44" fontId="0" fillId="0" borderId="0" xfId="1" applyFont="1"/>
    <xf numFmtId="165" fontId="0" fillId="0" borderId="0" xfId="0" applyNumberFormat="1"/>
    <xf numFmtId="44" fontId="0" fillId="0" borderId="0" xfId="0" applyNumberFormat="1"/>
    <xf numFmtId="9" fontId="0" fillId="0" borderId="0" xfId="2" applyFont="1"/>
    <xf numFmtId="0" fontId="0" fillId="0" borderId="0" xfId="0" applyAlignment="1">
      <alignment horizontal="center" vertical="top"/>
    </xf>
    <xf numFmtId="0" fontId="0" fillId="0" borderId="0" xfId="0" applyAlignment="1">
      <alignment wrapText="1"/>
    </xf>
    <xf numFmtId="0" fontId="0" fillId="0" borderId="6" xfId="0" applyBorder="1" applyAlignment="1">
      <alignment wrapText="1"/>
    </xf>
    <xf numFmtId="166" fontId="0" fillId="0" borderId="0" xfId="0" applyNumberFormat="1"/>
    <xf numFmtId="165" fontId="1" fillId="0" borderId="0" xfId="1" applyNumberFormat="1" applyFont="1" applyAlignment="1">
      <alignment horizontal="right"/>
    </xf>
    <xf numFmtId="0" fontId="0" fillId="0" borderId="3" xfId="0" applyBorder="1" applyAlignment="1">
      <alignment vertical="top" wrapText="1"/>
    </xf>
    <xf numFmtId="0" fontId="0" fillId="0" borderId="4" xfId="0" applyBorder="1" applyAlignment="1">
      <alignment vertical="top"/>
    </xf>
    <xf numFmtId="0" fontId="0" fillId="0" borderId="5" xfId="0" applyBorder="1" applyAlignment="1">
      <alignment vertical="top"/>
    </xf>
    <xf numFmtId="164" fontId="0" fillId="5" borderId="6" xfId="0" applyNumberFormat="1" applyFill="1" applyBorder="1"/>
    <xf numFmtId="0" fontId="2" fillId="8" borderId="6" xfId="0" applyFont="1" applyFill="1" applyBorder="1"/>
    <xf numFmtId="14" fontId="2" fillId="7" borderId="6" xfId="0" applyNumberFormat="1" applyFont="1" applyFill="1" applyBorder="1"/>
    <xf numFmtId="0" fontId="0" fillId="0" borderId="6" xfId="0" applyBorder="1"/>
    <xf numFmtId="164" fontId="0" fillId="0" borderId="6" xfId="0" applyNumberFormat="1" applyBorder="1"/>
    <xf numFmtId="164" fontId="0" fillId="9" borderId="6" xfId="0" applyNumberFormat="1" applyFill="1" applyBorder="1"/>
    <xf numFmtId="0" fontId="0" fillId="0" borderId="6" xfId="0" applyBorder="1" applyAlignment="1">
      <alignment horizontal="left"/>
    </xf>
    <xf numFmtId="0" fontId="0" fillId="0" borderId="6" xfId="0" applyBorder="1" applyAlignment="1">
      <alignment horizontal="left" wrapText="1"/>
    </xf>
    <xf numFmtId="164" fontId="3" fillId="5" borderId="6" xfId="0" applyNumberFormat="1" applyFont="1" applyFill="1" applyBorder="1"/>
    <xf numFmtId="0" fontId="2" fillId="2" borderId="6" xfId="0" applyFont="1" applyFill="1" applyBorder="1"/>
    <xf numFmtId="164" fontId="3" fillId="3" borderId="6" xfId="0" applyNumberFormat="1" applyFont="1" applyFill="1" applyBorder="1"/>
    <xf numFmtId="164" fontId="3" fillId="4" borderId="6" xfId="0" applyNumberFormat="1" applyFont="1" applyFill="1" applyBorder="1"/>
    <xf numFmtId="14" fontId="2" fillId="2" borderId="6" xfId="0" applyNumberFormat="1" applyFont="1" applyFill="1" applyBorder="1"/>
    <xf numFmtId="0" fontId="0" fillId="0" borderId="6" xfId="0" applyFont="1" applyBorder="1" applyAlignment="1">
      <alignment horizontal="left"/>
    </xf>
    <xf numFmtId="0" fontId="0" fillId="0" borderId="6" xfId="0" applyBorder="1" applyAlignment="1">
      <alignment horizontal="left" indent="1"/>
    </xf>
    <xf numFmtId="0" fontId="0" fillId="3" borderId="6" xfId="0" applyFill="1" applyBorder="1"/>
    <xf numFmtId="0" fontId="0" fillId="5" borderId="6" xfId="0" applyFill="1" applyBorder="1"/>
    <xf numFmtId="3" fontId="0" fillId="0" borderId="6" xfId="0" applyNumberFormat="1" applyBorder="1"/>
    <xf numFmtId="3" fontId="0" fillId="3" borderId="6" xfId="0" applyNumberFormat="1" applyFill="1" applyBorder="1"/>
  </cellXfs>
  <cellStyles count="3">
    <cellStyle name="Currency" xfId="1" builtinId="4"/>
    <cellStyle name="Normal" xfId="0" builtinId="0"/>
    <cellStyle name="Percent" xfId="2" builtinId="5"/>
  </cellStyles>
  <dxfs count="16">
    <dxf>
      <numFmt numFmtId="165" formatCode="_(&quot;$&quot;* #,##0_);_(&quot;$&quot;* \(#,##0\);_(&quot;$&quot;* &quot;-&quot;??_);_(@_)"/>
    </dxf>
    <dxf>
      <numFmt numFmtId="165" formatCode="_(&quot;$&quot;* #,##0_);_(&quot;$&quot;* \(#,##0\);_(&quot;$&quot;* &quot;-&quot;??_);_(@_)"/>
    </dxf>
    <dxf>
      <numFmt numFmtId="165" formatCode="_(&quot;$&quot;* #,##0_);_(&quot;$&quot;* \(#,##0\);_(&quot;$&quot;* &quot;-&quot;??_);_(@_)"/>
    </dxf>
    <dxf>
      <numFmt numFmtId="165" formatCode="_(&quot;$&quot;* #,##0_);_(&quot;$&quot;* \(#,##0\);_(&quot;$&quot;*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_(&quot;$&quot;* #,##0_);_(&quot;$&quot;* \(#,##0\);_(&quot;$&quot;* &quot;-&quot;??_);_(@_)"/>
      <alignment horizontal="right" vertical="bottom" textRotation="0" wrapText="0" indent="0" justifyLastLine="0" shrinkToFit="0" readingOrder="0"/>
    </dxf>
    <dxf>
      <font>
        <b/>
        <i val="0"/>
        <strike val="0"/>
        <condense val="0"/>
        <extend val="0"/>
        <outline val="0"/>
        <shadow val="0"/>
        <u val="none"/>
        <vertAlign val="baseline"/>
        <sz val="11"/>
        <color theme="0"/>
        <name val="Calibri"/>
        <scheme val="minor"/>
      </font>
      <fill>
        <patternFill patternType="solid">
          <fgColor theme="4"/>
          <bgColor theme="4"/>
        </patternFill>
      </fill>
      <alignment horizontal="right" vertical="bottom" textRotation="0" wrapText="0" indent="0" justifyLastLine="0" shrinkToFit="0" readingOrder="0"/>
      <border diagonalUp="0" diagonalDown="0" outline="0">
        <left style="thin">
          <color theme="0"/>
        </left>
        <right style="thin">
          <color theme="0"/>
        </right>
        <top/>
        <bottom/>
      </border>
    </dxf>
    <dxf>
      <numFmt numFmtId="1" formatCode="0"/>
    </dxf>
    <dxf>
      <numFmt numFmtId="1" formatCode="0"/>
    </dxf>
    <dxf>
      <numFmt numFmtId="1" formatCode="0"/>
    </dxf>
    <dxf>
      <numFmt numFmtId="1" formatCode="0"/>
      <alignment horizontal="right" vertical="bottom" textRotation="0" wrapText="0" indent="0" justifyLastLine="0" shrinkToFit="0" readingOrder="0"/>
    </dxf>
    <dxf>
      <numFmt numFmtId="3" formatCode="#,##0"/>
    </dxf>
    <dxf>
      <font>
        <b val="0"/>
        <i val="0"/>
        <strike val="0"/>
        <condense val="0"/>
        <extend val="0"/>
        <outline val="0"/>
        <shadow val="0"/>
        <u val="none"/>
        <vertAlign val="baseline"/>
        <sz val="11"/>
        <color theme="1"/>
        <name val="Calibri"/>
        <scheme val="minor"/>
      </font>
      <numFmt numFmtId="165" formatCode="_(&quot;$&quot;* #,##0_);_(&quot;$&quot;* \(#,##0\);_(&quot;$&quot;* &quot;-&quot;??_);_(@_)"/>
      <alignment horizontal="right" vertical="bottom" textRotation="0" wrapText="0" indent="0" justifyLastLine="0" shrinkToFit="0" readingOrder="0"/>
    </dxf>
    <dxf>
      <numFmt numFmtId="3" formatCode="#,##0"/>
    </dxf>
    <dxf>
      <font>
        <b/>
        <i val="0"/>
        <strike val="0"/>
        <condense val="0"/>
        <extend val="0"/>
        <outline val="0"/>
        <shadow val="0"/>
        <u val="none"/>
        <vertAlign val="baseline"/>
        <sz val="11"/>
        <color theme="0"/>
        <name val="Calibri"/>
        <scheme val="minor"/>
      </font>
      <fill>
        <patternFill patternType="solid">
          <fgColor theme="4"/>
          <bgColor theme="4"/>
        </patternFill>
      </fill>
      <alignment horizontal="right" vertical="bottom" textRotation="0" wrapText="0" indent="0" justifyLastLine="0" shrinkToFit="0" readingOrder="0"/>
      <border diagonalUp="0" diagonalDown="0" outline="0">
        <left style="thin">
          <color theme="0"/>
        </left>
        <right style="thin">
          <color theme="0"/>
        </right>
        <top/>
        <bottom/>
      </border>
    </dxf>
    <dxf>
      <numFmt numFmtId="10" formatCode="&quot;$&quot;#,##0_);[Red]\(&quot;$&quot;#,##0\)"/>
      <alignment horizontal="right" vertical="bottom" textRotation="0" wrapText="0" indent="0" justifyLastLine="0" shrinkToFit="0" readingOrder="0"/>
    </dxf>
    <dxf>
      <numFmt numFmtId="13" formatCode="0%"/>
      <alignment horizontal="right"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3.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4.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(Fred)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Affordable Housing Development Fund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920752431391067"/>
          <c:y val="0.19471374671916025"/>
          <c:w val="0.64951937724279984"/>
          <c:h val="0.60022856517935252"/>
        </c:manualLayout>
      </c:layout>
      <c:lineChart>
        <c:grouping val="standard"/>
        <c:varyColors val="0"/>
        <c:ser>
          <c:idx val="0"/>
          <c:order val="0"/>
          <c:tx>
            <c:strRef>
              <c:f>'Financial Proj'!$A$3</c:f>
              <c:strCache>
                <c:ptCount val="1"/>
                <c:pt idx="0">
                  <c:v>Projected Expenditures</c:v>
                </c:pt>
              </c:strCache>
            </c:strRef>
          </c:tx>
          <c:marker>
            <c:symbol val="diamond"/>
            <c:size val="4"/>
          </c:marker>
          <c:cat>
            <c:numRef>
              <c:f>'Financial Proj'!$B$2:$Y$2</c:f>
              <c:numCache>
                <c:formatCode>m/d/yyyy</c:formatCode>
                <c:ptCount val="24"/>
                <c:pt idx="0">
                  <c:v>45017</c:v>
                </c:pt>
                <c:pt idx="1">
                  <c:v>45108</c:v>
                </c:pt>
                <c:pt idx="2">
                  <c:v>45200</c:v>
                </c:pt>
                <c:pt idx="3">
                  <c:v>45292</c:v>
                </c:pt>
                <c:pt idx="4">
                  <c:v>45383</c:v>
                </c:pt>
                <c:pt idx="5">
                  <c:v>45474</c:v>
                </c:pt>
                <c:pt idx="6">
                  <c:v>45566</c:v>
                </c:pt>
                <c:pt idx="7">
                  <c:v>45658</c:v>
                </c:pt>
                <c:pt idx="8">
                  <c:v>45748</c:v>
                </c:pt>
                <c:pt idx="9">
                  <c:v>45839</c:v>
                </c:pt>
                <c:pt idx="10">
                  <c:v>45931</c:v>
                </c:pt>
                <c:pt idx="11">
                  <c:v>46023</c:v>
                </c:pt>
                <c:pt idx="12">
                  <c:v>46113</c:v>
                </c:pt>
                <c:pt idx="13">
                  <c:v>46204</c:v>
                </c:pt>
                <c:pt idx="14">
                  <c:v>46296</c:v>
                </c:pt>
                <c:pt idx="15">
                  <c:v>46388</c:v>
                </c:pt>
                <c:pt idx="16">
                  <c:v>46478</c:v>
                </c:pt>
                <c:pt idx="17">
                  <c:v>46569</c:v>
                </c:pt>
                <c:pt idx="18">
                  <c:v>46661</c:v>
                </c:pt>
                <c:pt idx="19">
                  <c:v>46753</c:v>
                </c:pt>
                <c:pt idx="20">
                  <c:v>46844</c:v>
                </c:pt>
                <c:pt idx="21">
                  <c:v>46935</c:v>
                </c:pt>
                <c:pt idx="22">
                  <c:v>47027</c:v>
                </c:pt>
                <c:pt idx="23">
                  <c:v>47119</c:v>
                </c:pt>
              </c:numCache>
            </c:numRef>
          </c:cat>
          <c:val>
            <c:numRef>
              <c:f>'Financial Proj'!$B$3:$Y$3</c:f>
              <c:numCache>
                <c:formatCode>"$"#,##0</c:formatCode>
                <c:ptCount val="24"/>
                <c:pt idx="0">
                  <c:v>238400</c:v>
                </c:pt>
                <c:pt idx="1">
                  <c:v>238400</c:v>
                </c:pt>
                <c:pt idx="2">
                  <c:v>238400</c:v>
                </c:pt>
                <c:pt idx="3">
                  <c:v>238400</c:v>
                </c:pt>
                <c:pt idx="4">
                  <c:v>238400</c:v>
                </c:pt>
                <c:pt idx="5">
                  <c:v>238400</c:v>
                </c:pt>
                <c:pt idx="6">
                  <c:v>238400</c:v>
                </c:pt>
                <c:pt idx="7">
                  <c:v>238400</c:v>
                </c:pt>
                <c:pt idx="8">
                  <c:v>238400</c:v>
                </c:pt>
                <c:pt idx="9">
                  <c:v>238400</c:v>
                </c:pt>
                <c:pt idx="10">
                  <c:v>238400</c:v>
                </c:pt>
                <c:pt idx="11">
                  <c:v>238400</c:v>
                </c:pt>
                <c:pt idx="12">
                  <c:v>238400</c:v>
                </c:pt>
                <c:pt idx="13">
                  <c:v>238400</c:v>
                </c:pt>
                <c:pt idx="14">
                  <c:v>238400</c:v>
                </c:pt>
                <c:pt idx="15">
                  <c:v>238400</c:v>
                </c:pt>
                <c:pt idx="16">
                  <c:v>238400</c:v>
                </c:pt>
                <c:pt idx="17">
                  <c:v>238400</c:v>
                </c:pt>
                <c:pt idx="18">
                  <c:v>238400</c:v>
                </c:pt>
                <c:pt idx="19">
                  <c:v>238400</c:v>
                </c:pt>
                <c:pt idx="20">
                  <c:v>238400</c:v>
                </c:pt>
                <c:pt idx="21">
                  <c:v>238400</c:v>
                </c:pt>
                <c:pt idx="22">
                  <c:v>238400</c:v>
                </c:pt>
                <c:pt idx="23">
                  <c:v>238400</c:v>
                </c:pt>
              </c:numCache>
            </c:numRef>
          </c:val>
          <c:smooth val="0"/>
          <c:extLst>
            <c:ext xmlns:c16="http://schemas.microsoft.com/office/drawing/2014/chart" uri="{C3380CC4-5D6E-409C-BE32-E72D297353CC}">
              <c16:uniqueId val="{00000000-5F8D-4221-93AA-2DE556F35B58}"/>
            </c:ext>
          </c:extLst>
        </c:ser>
        <c:ser>
          <c:idx val="2"/>
          <c:order val="1"/>
          <c:tx>
            <c:strRef>
              <c:f>'Financial Proj'!$A$5</c:f>
              <c:strCache>
                <c:ptCount val="1"/>
                <c:pt idx="0">
                  <c:v>Actual Expenditure</c:v>
                </c:pt>
              </c:strCache>
            </c:strRef>
          </c:tx>
          <c:marker>
            <c:symbol val="triangle"/>
            <c:size val="3"/>
          </c:marker>
          <c:cat>
            <c:numRef>
              <c:f>'Financial Proj'!$B$2:$Y$2</c:f>
              <c:numCache>
                <c:formatCode>m/d/yyyy</c:formatCode>
                <c:ptCount val="24"/>
                <c:pt idx="0">
                  <c:v>45017</c:v>
                </c:pt>
                <c:pt idx="1">
                  <c:v>45108</c:v>
                </c:pt>
                <c:pt idx="2">
                  <c:v>45200</c:v>
                </c:pt>
                <c:pt idx="3">
                  <c:v>45292</c:v>
                </c:pt>
                <c:pt idx="4">
                  <c:v>45383</c:v>
                </c:pt>
                <c:pt idx="5">
                  <c:v>45474</c:v>
                </c:pt>
                <c:pt idx="6">
                  <c:v>45566</c:v>
                </c:pt>
                <c:pt idx="7">
                  <c:v>45658</c:v>
                </c:pt>
                <c:pt idx="8">
                  <c:v>45748</c:v>
                </c:pt>
                <c:pt idx="9">
                  <c:v>45839</c:v>
                </c:pt>
                <c:pt idx="10">
                  <c:v>45931</c:v>
                </c:pt>
                <c:pt idx="11">
                  <c:v>46023</c:v>
                </c:pt>
                <c:pt idx="12">
                  <c:v>46113</c:v>
                </c:pt>
                <c:pt idx="13">
                  <c:v>46204</c:v>
                </c:pt>
                <c:pt idx="14">
                  <c:v>46296</c:v>
                </c:pt>
                <c:pt idx="15">
                  <c:v>46388</c:v>
                </c:pt>
                <c:pt idx="16">
                  <c:v>46478</c:v>
                </c:pt>
                <c:pt idx="17">
                  <c:v>46569</c:v>
                </c:pt>
                <c:pt idx="18">
                  <c:v>46661</c:v>
                </c:pt>
                <c:pt idx="19">
                  <c:v>46753</c:v>
                </c:pt>
                <c:pt idx="20">
                  <c:v>46844</c:v>
                </c:pt>
                <c:pt idx="21">
                  <c:v>46935</c:v>
                </c:pt>
                <c:pt idx="22">
                  <c:v>47027</c:v>
                </c:pt>
                <c:pt idx="23">
                  <c:v>47119</c:v>
                </c:pt>
              </c:numCache>
            </c:numRef>
          </c:cat>
          <c:val>
            <c:numRef>
              <c:f>'Financial Proj'!$B$5:$Y$5</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1-5F8D-4221-93AA-2DE556F35B58}"/>
            </c:ext>
          </c:extLst>
        </c:ser>
        <c:dLbls>
          <c:showLegendKey val="0"/>
          <c:showVal val="0"/>
          <c:showCatName val="0"/>
          <c:showSerName val="0"/>
          <c:showPercent val="0"/>
          <c:showBubbleSize val="0"/>
        </c:dLbls>
        <c:marker val="1"/>
        <c:smooth val="0"/>
        <c:axId val="473140040"/>
        <c:axId val="1"/>
      </c:lineChart>
      <c:dateAx>
        <c:axId val="473140040"/>
        <c:scaling>
          <c:orientation val="minMax"/>
        </c:scaling>
        <c:delete val="0"/>
        <c:axPos val="b"/>
        <c:numFmt formatCode="m/d/yyyy"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date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140040"/>
        <c:crosses val="autoZero"/>
        <c:crossBetween val="between"/>
        <c:dispUnits>
          <c:builtInUnit val="millions"/>
          <c:dispUnitsLbl>
            <c:layout>
              <c:manualLayout>
                <c:xMode val="edge"/>
                <c:yMode val="edge"/>
                <c:x val="2.3001297106776909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112867772262418"/>
          <c:y val="0.36087013579824262"/>
          <c:w val="0.2005245903895041"/>
          <c:h val="0.30217448362432958"/>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(Fred) Disaster Recovery Program </a:t>
            </a:r>
            <a:endParaRPr lang="en-US" sz="1600" b="0"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Affordable Housing Development Fund - Mitigation  Expenditures</a:t>
            </a:r>
          </a:p>
        </c:rich>
      </c:tx>
      <c:layout>
        <c:manualLayout>
          <c:xMode val="edge"/>
          <c:yMode val="edge"/>
          <c:x val="0.13867315927614313"/>
          <c:y val="1.4461315979754157E-2"/>
        </c:manualLayout>
      </c:layout>
      <c:overlay val="0"/>
    </c:title>
    <c:autoTitleDeleted val="0"/>
    <c:plotArea>
      <c:layout>
        <c:manualLayout>
          <c:layoutTarget val="inner"/>
          <c:xMode val="edge"/>
          <c:yMode val="edge"/>
          <c:x val="0.12920752431391067"/>
          <c:y val="0.19471374671916028"/>
          <c:w val="0.64951937724279984"/>
          <c:h val="0.60022856517935252"/>
        </c:manualLayout>
      </c:layout>
      <c:lineChart>
        <c:grouping val="standard"/>
        <c:varyColors val="0"/>
        <c:ser>
          <c:idx val="0"/>
          <c:order val="0"/>
          <c:tx>
            <c:strRef>
              <c:f>'Financial Proj'!$A$29</c:f>
              <c:strCache>
                <c:ptCount val="1"/>
                <c:pt idx="0">
                  <c:v>Projected Expenditures</c:v>
                </c:pt>
              </c:strCache>
            </c:strRef>
          </c:tx>
          <c:marker>
            <c:symbol val="diamond"/>
            <c:size val="4"/>
          </c:marker>
          <c:cat>
            <c:numRef>
              <c:f>'Financial Proj'!$B$28:$Y$28</c:f>
              <c:numCache>
                <c:formatCode>m/d/yyyy</c:formatCode>
                <c:ptCount val="24"/>
                <c:pt idx="0">
                  <c:v>45017</c:v>
                </c:pt>
                <c:pt idx="1">
                  <c:v>45108</c:v>
                </c:pt>
                <c:pt idx="2">
                  <c:v>45200</c:v>
                </c:pt>
                <c:pt idx="3">
                  <c:v>45292</c:v>
                </c:pt>
                <c:pt idx="4">
                  <c:v>45383</c:v>
                </c:pt>
                <c:pt idx="5">
                  <c:v>45474</c:v>
                </c:pt>
                <c:pt idx="6">
                  <c:v>45566</c:v>
                </c:pt>
                <c:pt idx="7">
                  <c:v>45658</c:v>
                </c:pt>
                <c:pt idx="8">
                  <c:v>45748</c:v>
                </c:pt>
                <c:pt idx="9">
                  <c:v>45839</c:v>
                </c:pt>
                <c:pt idx="10">
                  <c:v>45931</c:v>
                </c:pt>
                <c:pt idx="11">
                  <c:v>46023</c:v>
                </c:pt>
                <c:pt idx="12">
                  <c:v>46113</c:v>
                </c:pt>
                <c:pt idx="13">
                  <c:v>46204</c:v>
                </c:pt>
                <c:pt idx="14">
                  <c:v>46296</c:v>
                </c:pt>
                <c:pt idx="15">
                  <c:v>46388</c:v>
                </c:pt>
                <c:pt idx="16">
                  <c:v>46478</c:v>
                </c:pt>
                <c:pt idx="17">
                  <c:v>46569</c:v>
                </c:pt>
                <c:pt idx="18">
                  <c:v>46661</c:v>
                </c:pt>
                <c:pt idx="19">
                  <c:v>46753</c:v>
                </c:pt>
                <c:pt idx="20">
                  <c:v>46844</c:v>
                </c:pt>
                <c:pt idx="21">
                  <c:v>46935</c:v>
                </c:pt>
                <c:pt idx="22">
                  <c:v>47027</c:v>
                </c:pt>
                <c:pt idx="23">
                  <c:v>47119</c:v>
                </c:pt>
              </c:numCache>
            </c:numRef>
          </c:cat>
          <c:val>
            <c:numRef>
              <c:f>'Financial Proj'!$B$29:$Y$29</c:f>
              <c:numCache>
                <c:formatCode>"$"#,##0</c:formatCode>
                <c:ptCount val="24"/>
                <c:pt idx="0">
                  <c:v>41600</c:v>
                </c:pt>
                <c:pt idx="1">
                  <c:v>41600</c:v>
                </c:pt>
                <c:pt idx="2">
                  <c:v>41600</c:v>
                </c:pt>
                <c:pt idx="3">
                  <c:v>41600</c:v>
                </c:pt>
                <c:pt idx="4">
                  <c:v>41600</c:v>
                </c:pt>
                <c:pt idx="5">
                  <c:v>41600</c:v>
                </c:pt>
                <c:pt idx="6">
                  <c:v>41600</c:v>
                </c:pt>
                <c:pt idx="7">
                  <c:v>41600</c:v>
                </c:pt>
                <c:pt idx="8">
                  <c:v>41600</c:v>
                </c:pt>
                <c:pt idx="9">
                  <c:v>41600</c:v>
                </c:pt>
                <c:pt idx="10">
                  <c:v>41600</c:v>
                </c:pt>
                <c:pt idx="11">
                  <c:v>41600</c:v>
                </c:pt>
                <c:pt idx="12">
                  <c:v>41600</c:v>
                </c:pt>
                <c:pt idx="13">
                  <c:v>41600</c:v>
                </c:pt>
                <c:pt idx="14">
                  <c:v>41600</c:v>
                </c:pt>
                <c:pt idx="15">
                  <c:v>41600</c:v>
                </c:pt>
                <c:pt idx="16">
                  <c:v>41600</c:v>
                </c:pt>
                <c:pt idx="17">
                  <c:v>41600</c:v>
                </c:pt>
                <c:pt idx="18">
                  <c:v>41600</c:v>
                </c:pt>
                <c:pt idx="19">
                  <c:v>41600</c:v>
                </c:pt>
                <c:pt idx="20">
                  <c:v>41600</c:v>
                </c:pt>
                <c:pt idx="21">
                  <c:v>41600</c:v>
                </c:pt>
                <c:pt idx="22">
                  <c:v>41600</c:v>
                </c:pt>
                <c:pt idx="23">
                  <c:v>41600</c:v>
                </c:pt>
              </c:numCache>
            </c:numRef>
          </c:val>
          <c:smooth val="0"/>
          <c:extLst>
            <c:ext xmlns:c16="http://schemas.microsoft.com/office/drawing/2014/chart" uri="{C3380CC4-5D6E-409C-BE32-E72D297353CC}">
              <c16:uniqueId val="{00000000-0290-4F8F-8334-7A8ABBB834BC}"/>
            </c:ext>
          </c:extLst>
        </c:ser>
        <c:ser>
          <c:idx val="2"/>
          <c:order val="1"/>
          <c:tx>
            <c:strRef>
              <c:f>'Financial Proj'!$A$31</c:f>
              <c:strCache>
                <c:ptCount val="1"/>
                <c:pt idx="0">
                  <c:v>Actual Expenditure</c:v>
                </c:pt>
              </c:strCache>
            </c:strRef>
          </c:tx>
          <c:marker>
            <c:symbol val="triangle"/>
            <c:size val="3"/>
          </c:marker>
          <c:cat>
            <c:numRef>
              <c:f>'Financial Proj'!$B$28:$Y$28</c:f>
              <c:numCache>
                <c:formatCode>m/d/yyyy</c:formatCode>
                <c:ptCount val="24"/>
                <c:pt idx="0">
                  <c:v>45017</c:v>
                </c:pt>
                <c:pt idx="1">
                  <c:v>45108</c:v>
                </c:pt>
                <c:pt idx="2">
                  <c:v>45200</c:v>
                </c:pt>
                <c:pt idx="3">
                  <c:v>45292</c:v>
                </c:pt>
                <c:pt idx="4">
                  <c:v>45383</c:v>
                </c:pt>
                <c:pt idx="5">
                  <c:v>45474</c:v>
                </c:pt>
                <c:pt idx="6">
                  <c:v>45566</c:v>
                </c:pt>
                <c:pt idx="7">
                  <c:v>45658</c:v>
                </c:pt>
                <c:pt idx="8">
                  <c:v>45748</c:v>
                </c:pt>
                <c:pt idx="9">
                  <c:v>45839</c:v>
                </c:pt>
                <c:pt idx="10">
                  <c:v>45931</c:v>
                </c:pt>
                <c:pt idx="11">
                  <c:v>46023</c:v>
                </c:pt>
                <c:pt idx="12">
                  <c:v>46113</c:v>
                </c:pt>
                <c:pt idx="13">
                  <c:v>46204</c:v>
                </c:pt>
                <c:pt idx="14">
                  <c:v>46296</c:v>
                </c:pt>
                <c:pt idx="15">
                  <c:v>46388</c:v>
                </c:pt>
                <c:pt idx="16">
                  <c:v>46478</c:v>
                </c:pt>
                <c:pt idx="17">
                  <c:v>46569</c:v>
                </c:pt>
                <c:pt idx="18">
                  <c:v>46661</c:v>
                </c:pt>
                <c:pt idx="19">
                  <c:v>46753</c:v>
                </c:pt>
                <c:pt idx="20">
                  <c:v>46844</c:v>
                </c:pt>
                <c:pt idx="21">
                  <c:v>46935</c:v>
                </c:pt>
                <c:pt idx="22">
                  <c:v>47027</c:v>
                </c:pt>
                <c:pt idx="23">
                  <c:v>47119</c:v>
                </c:pt>
              </c:numCache>
            </c:numRef>
          </c:cat>
          <c:val>
            <c:numRef>
              <c:f>'Financial Proj'!$B$31:$Y$31</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1-0290-4F8F-8334-7A8ABBB834BC}"/>
            </c:ext>
          </c:extLst>
        </c:ser>
        <c:dLbls>
          <c:showLegendKey val="0"/>
          <c:showVal val="0"/>
          <c:showCatName val="0"/>
          <c:showSerName val="0"/>
          <c:showPercent val="0"/>
          <c:showBubbleSize val="0"/>
        </c:dLbls>
        <c:marker val="1"/>
        <c:smooth val="0"/>
        <c:axId val="473143648"/>
        <c:axId val="1"/>
      </c:lineChart>
      <c:dateAx>
        <c:axId val="473143648"/>
        <c:scaling>
          <c:orientation val="minMax"/>
        </c:scaling>
        <c:delete val="0"/>
        <c:axPos val="b"/>
        <c:numFmt formatCode="m/d/yyyy"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date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143648"/>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026402127365668"/>
          <c:y val="0.36008762191060173"/>
          <c:w val="0.20131596214946812"/>
          <c:h val="0.3015192921925973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(Fred)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Planning &amp; Administrative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1300379119276746"/>
          <c:y val="0.19471374671916028"/>
          <c:w val="0.66572306065908526"/>
          <c:h val="0.60022856517935252"/>
        </c:manualLayout>
      </c:layout>
      <c:lineChart>
        <c:grouping val="standard"/>
        <c:varyColors val="0"/>
        <c:ser>
          <c:idx val="0"/>
          <c:order val="0"/>
          <c:tx>
            <c:strRef>
              <c:f>'Financial Proj'!$A$54</c:f>
              <c:strCache>
                <c:ptCount val="1"/>
                <c:pt idx="0">
                  <c:v>Projected Expenditures</c:v>
                </c:pt>
              </c:strCache>
            </c:strRef>
          </c:tx>
          <c:marker>
            <c:symbol val="diamond"/>
            <c:size val="4"/>
          </c:marker>
          <c:cat>
            <c:numRef>
              <c:f>'Financial Proj'!$B$53:$Y$53</c:f>
              <c:numCache>
                <c:formatCode>m/d/yyyy</c:formatCode>
                <c:ptCount val="24"/>
                <c:pt idx="0">
                  <c:v>45017</c:v>
                </c:pt>
                <c:pt idx="1">
                  <c:v>45108</c:v>
                </c:pt>
                <c:pt idx="2">
                  <c:v>45200</c:v>
                </c:pt>
                <c:pt idx="3">
                  <c:v>45292</c:v>
                </c:pt>
                <c:pt idx="4">
                  <c:v>45383</c:v>
                </c:pt>
                <c:pt idx="5">
                  <c:v>45474</c:v>
                </c:pt>
                <c:pt idx="6">
                  <c:v>45566</c:v>
                </c:pt>
                <c:pt idx="7">
                  <c:v>45658</c:v>
                </c:pt>
                <c:pt idx="8">
                  <c:v>45748</c:v>
                </c:pt>
                <c:pt idx="9">
                  <c:v>45839</c:v>
                </c:pt>
                <c:pt idx="10">
                  <c:v>45931</c:v>
                </c:pt>
                <c:pt idx="11">
                  <c:v>46023</c:v>
                </c:pt>
                <c:pt idx="12">
                  <c:v>46113</c:v>
                </c:pt>
                <c:pt idx="13">
                  <c:v>46204</c:v>
                </c:pt>
                <c:pt idx="14">
                  <c:v>46296</c:v>
                </c:pt>
                <c:pt idx="15">
                  <c:v>46388</c:v>
                </c:pt>
                <c:pt idx="16">
                  <c:v>46478</c:v>
                </c:pt>
                <c:pt idx="17">
                  <c:v>46569</c:v>
                </c:pt>
                <c:pt idx="18">
                  <c:v>46661</c:v>
                </c:pt>
                <c:pt idx="19">
                  <c:v>46753</c:v>
                </c:pt>
                <c:pt idx="20">
                  <c:v>46844</c:v>
                </c:pt>
                <c:pt idx="21">
                  <c:v>46935</c:v>
                </c:pt>
                <c:pt idx="22">
                  <c:v>47027</c:v>
                </c:pt>
                <c:pt idx="23">
                  <c:v>47119</c:v>
                </c:pt>
              </c:numCache>
            </c:numRef>
          </c:cat>
          <c:val>
            <c:numRef>
              <c:f>'Financial Proj'!$B$54:$Y$54</c:f>
              <c:numCache>
                <c:formatCode>"$"#,##0</c:formatCode>
                <c:ptCount val="24"/>
                <c:pt idx="0">
                  <c:v>39000</c:v>
                </c:pt>
                <c:pt idx="1">
                  <c:v>39000</c:v>
                </c:pt>
                <c:pt idx="2">
                  <c:v>39000</c:v>
                </c:pt>
                <c:pt idx="3">
                  <c:v>39000</c:v>
                </c:pt>
                <c:pt idx="4">
                  <c:v>39000</c:v>
                </c:pt>
                <c:pt idx="5">
                  <c:v>39000</c:v>
                </c:pt>
                <c:pt idx="6">
                  <c:v>39000</c:v>
                </c:pt>
                <c:pt idx="7">
                  <c:v>39000</c:v>
                </c:pt>
                <c:pt idx="8">
                  <c:v>39000</c:v>
                </c:pt>
                <c:pt idx="9">
                  <c:v>39000</c:v>
                </c:pt>
                <c:pt idx="10">
                  <c:v>39000</c:v>
                </c:pt>
                <c:pt idx="11">
                  <c:v>39000</c:v>
                </c:pt>
                <c:pt idx="12">
                  <c:v>39000</c:v>
                </c:pt>
                <c:pt idx="13">
                  <c:v>39000</c:v>
                </c:pt>
                <c:pt idx="14">
                  <c:v>39000</c:v>
                </c:pt>
                <c:pt idx="15">
                  <c:v>39000</c:v>
                </c:pt>
                <c:pt idx="16">
                  <c:v>39000</c:v>
                </c:pt>
                <c:pt idx="17">
                  <c:v>39000</c:v>
                </c:pt>
                <c:pt idx="18">
                  <c:v>39000</c:v>
                </c:pt>
                <c:pt idx="19">
                  <c:v>39000</c:v>
                </c:pt>
                <c:pt idx="20">
                  <c:v>39000</c:v>
                </c:pt>
                <c:pt idx="21">
                  <c:v>39000</c:v>
                </c:pt>
                <c:pt idx="22">
                  <c:v>39000</c:v>
                </c:pt>
                <c:pt idx="23">
                  <c:v>39000</c:v>
                </c:pt>
              </c:numCache>
            </c:numRef>
          </c:val>
          <c:smooth val="0"/>
          <c:extLst>
            <c:ext xmlns:c16="http://schemas.microsoft.com/office/drawing/2014/chart" uri="{C3380CC4-5D6E-409C-BE32-E72D297353CC}">
              <c16:uniqueId val="{00000000-1270-4D74-B7CF-88C263345A4D}"/>
            </c:ext>
          </c:extLst>
        </c:ser>
        <c:ser>
          <c:idx val="2"/>
          <c:order val="1"/>
          <c:tx>
            <c:strRef>
              <c:f>'Financial Proj'!$A$56</c:f>
              <c:strCache>
                <c:ptCount val="1"/>
                <c:pt idx="0">
                  <c:v>Actual Expenditure</c:v>
                </c:pt>
              </c:strCache>
            </c:strRef>
          </c:tx>
          <c:marker>
            <c:symbol val="triangle"/>
            <c:size val="3"/>
          </c:marker>
          <c:cat>
            <c:numRef>
              <c:f>'Financial Proj'!$B$53:$Y$53</c:f>
              <c:numCache>
                <c:formatCode>m/d/yyyy</c:formatCode>
                <c:ptCount val="24"/>
                <c:pt idx="0">
                  <c:v>45017</c:v>
                </c:pt>
                <c:pt idx="1">
                  <c:v>45108</c:v>
                </c:pt>
                <c:pt idx="2">
                  <c:v>45200</c:v>
                </c:pt>
                <c:pt idx="3">
                  <c:v>45292</c:v>
                </c:pt>
                <c:pt idx="4">
                  <c:v>45383</c:v>
                </c:pt>
                <c:pt idx="5">
                  <c:v>45474</c:v>
                </c:pt>
                <c:pt idx="6">
                  <c:v>45566</c:v>
                </c:pt>
                <c:pt idx="7">
                  <c:v>45658</c:v>
                </c:pt>
                <c:pt idx="8">
                  <c:v>45748</c:v>
                </c:pt>
                <c:pt idx="9">
                  <c:v>45839</c:v>
                </c:pt>
                <c:pt idx="10">
                  <c:v>45931</c:v>
                </c:pt>
                <c:pt idx="11">
                  <c:v>46023</c:v>
                </c:pt>
                <c:pt idx="12">
                  <c:v>46113</c:v>
                </c:pt>
                <c:pt idx="13">
                  <c:v>46204</c:v>
                </c:pt>
                <c:pt idx="14">
                  <c:v>46296</c:v>
                </c:pt>
                <c:pt idx="15">
                  <c:v>46388</c:v>
                </c:pt>
                <c:pt idx="16">
                  <c:v>46478</c:v>
                </c:pt>
                <c:pt idx="17">
                  <c:v>46569</c:v>
                </c:pt>
                <c:pt idx="18">
                  <c:v>46661</c:v>
                </c:pt>
                <c:pt idx="19">
                  <c:v>46753</c:v>
                </c:pt>
                <c:pt idx="20">
                  <c:v>46844</c:v>
                </c:pt>
                <c:pt idx="21">
                  <c:v>46935</c:v>
                </c:pt>
                <c:pt idx="22">
                  <c:v>47027</c:v>
                </c:pt>
                <c:pt idx="23">
                  <c:v>47119</c:v>
                </c:pt>
              </c:numCache>
            </c:numRef>
          </c:cat>
          <c:val>
            <c:numRef>
              <c:f>'Financial Proj'!$B$56:$Y$56</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1-1270-4D74-B7CF-88C263345A4D}"/>
            </c:ext>
          </c:extLst>
        </c:ser>
        <c:dLbls>
          <c:showLegendKey val="0"/>
          <c:showVal val="0"/>
          <c:showCatName val="0"/>
          <c:showSerName val="0"/>
          <c:showPercent val="0"/>
          <c:showBubbleSize val="0"/>
        </c:dLbls>
        <c:marker val="1"/>
        <c:smooth val="0"/>
        <c:axId val="473144304"/>
        <c:axId val="1"/>
      </c:lineChart>
      <c:dateAx>
        <c:axId val="473144304"/>
        <c:scaling>
          <c:orientation val="minMax"/>
        </c:scaling>
        <c:delete val="0"/>
        <c:axPos val="b"/>
        <c:numFmt formatCode="m/d/yyyy"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date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144304"/>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186717297657105"/>
          <c:y val="0.36008762191060173"/>
          <c:w val="0.20105159325517952"/>
          <c:h val="0.3015192921925973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(Fred)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Total CDBG-DR Grant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920752431391067"/>
          <c:y val="0.19471374671916028"/>
          <c:w val="0.64951937724279984"/>
          <c:h val="0.60022856517935252"/>
        </c:manualLayout>
      </c:layout>
      <c:lineChart>
        <c:grouping val="standard"/>
        <c:varyColors val="0"/>
        <c:ser>
          <c:idx val="0"/>
          <c:order val="0"/>
          <c:tx>
            <c:strRef>
              <c:f>'Financial Proj'!$A$81</c:f>
              <c:strCache>
                <c:ptCount val="1"/>
                <c:pt idx="0">
                  <c:v>Projected Expenditures</c:v>
                </c:pt>
              </c:strCache>
            </c:strRef>
          </c:tx>
          <c:marker>
            <c:symbol val="diamond"/>
            <c:size val="4"/>
          </c:marker>
          <c:cat>
            <c:numRef>
              <c:f>'Financial Proj'!$B$80:$Y$80</c:f>
              <c:numCache>
                <c:formatCode>m/d/yyyy</c:formatCode>
                <c:ptCount val="24"/>
                <c:pt idx="0">
                  <c:v>45017</c:v>
                </c:pt>
                <c:pt idx="1">
                  <c:v>45108</c:v>
                </c:pt>
                <c:pt idx="2">
                  <c:v>45200</c:v>
                </c:pt>
                <c:pt idx="3">
                  <c:v>45292</c:v>
                </c:pt>
                <c:pt idx="4">
                  <c:v>45383</c:v>
                </c:pt>
                <c:pt idx="5">
                  <c:v>45474</c:v>
                </c:pt>
                <c:pt idx="6">
                  <c:v>45566</c:v>
                </c:pt>
                <c:pt idx="7">
                  <c:v>45658</c:v>
                </c:pt>
                <c:pt idx="8">
                  <c:v>45748</c:v>
                </c:pt>
                <c:pt idx="9">
                  <c:v>45839</c:v>
                </c:pt>
                <c:pt idx="10">
                  <c:v>45931</c:v>
                </c:pt>
                <c:pt idx="11">
                  <c:v>46023</c:v>
                </c:pt>
                <c:pt idx="12">
                  <c:v>46113</c:v>
                </c:pt>
                <c:pt idx="13">
                  <c:v>46204</c:v>
                </c:pt>
                <c:pt idx="14">
                  <c:v>46296</c:v>
                </c:pt>
                <c:pt idx="15">
                  <c:v>46388</c:v>
                </c:pt>
                <c:pt idx="16">
                  <c:v>46478</c:v>
                </c:pt>
                <c:pt idx="17">
                  <c:v>46569</c:v>
                </c:pt>
                <c:pt idx="18">
                  <c:v>46661</c:v>
                </c:pt>
                <c:pt idx="19">
                  <c:v>46753</c:v>
                </c:pt>
                <c:pt idx="20">
                  <c:v>46844</c:v>
                </c:pt>
                <c:pt idx="21">
                  <c:v>46935</c:v>
                </c:pt>
                <c:pt idx="22">
                  <c:v>47027</c:v>
                </c:pt>
                <c:pt idx="23">
                  <c:v>47119</c:v>
                </c:pt>
              </c:numCache>
            </c:numRef>
          </c:cat>
          <c:val>
            <c:numRef>
              <c:f>'Financial Proj'!$B$81:$Y$81</c:f>
              <c:numCache>
                <c:formatCode>"$"#,##0</c:formatCode>
                <c:ptCount val="24"/>
                <c:pt idx="0">
                  <c:v>319000</c:v>
                </c:pt>
                <c:pt idx="1">
                  <c:v>638000</c:v>
                </c:pt>
                <c:pt idx="2">
                  <c:v>957000</c:v>
                </c:pt>
                <c:pt idx="3">
                  <c:v>1276000</c:v>
                </c:pt>
                <c:pt idx="4">
                  <c:v>1595000</c:v>
                </c:pt>
                <c:pt idx="5">
                  <c:v>1914000</c:v>
                </c:pt>
                <c:pt idx="6">
                  <c:v>2233000</c:v>
                </c:pt>
                <c:pt idx="7">
                  <c:v>2552000</c:v>
                </c:pt>
                <c:pt idx="8">
                  <c:v>2871000</c:v>
                </c:pt>
                <c:pt idx="9">
                  <c:v>3190000</c:v>
                </c:pt>
                <c:pt idx="10">
                  <c:v>3509000</c:v>
                </c:pt>
                <c:pt idx="11">
                  <c:v>3828000</c:v>
                </c:pt>
                <c:pt idx="12">
                  <c:v>4147000</c:v>
                </c:pt>
                <c:pt idx="13">
                  <c:v>4466000</c:v>
                </c:pt>
                <c:pt idx="14">
                  <c:v>4785000</c:v>
                </c:pt>
                <c:pt idx="15">
                  <c:v>5104000</c:v>
                </c:pt>
                <c:pt idx="16">
                  <c:v>5423000</c:v>
                </c:pt>
                <c:pt idx="17">
                  <c:v>5742000</c:v>
                </c:pt>
                <c:pt idx="18">
                  <c:v>6061000</c:v>
                </c:pt>
                <c:pt idx="19">
                  <c:v>6380000</c:v>
                </c:pt>
                <c:pt idx="20">
                  <c:v>6699000</c:v>
                </c:pt>
                <c:pt idx="21">
                  <c:v>7018000</c:v>
                </c:pt>
                <c:pt idx="22">
                  <c:v>7337000</c:v>
                </c:pt>
                <c:pt idx="23">
                  <c:v>7656000</c:v>
                </c:pt>
              </c:numCache>
            </c:numRef>
          </c:val>
          <c:smooth val="0"/>
          <c:extLst>
            <c:ext xmlns:c16="http://schemas.microsoft.com/office/drawing/2014/chart" uri="{C3380CC4-5D6E-409C-BE32-E72D297353CC}">
              <c16:uniqueId val="{00000000-22F9-4265-81C5-E2CDF3EE2EBC}"/>
            </c:ext>
          </c:extLst>
        </c:ser>
        <c:ser>
          <c:idx val="2"/>
          <c:order val="1"/>
          <c:tx>
            <c:strRef>
              <c:f>'Financial Proj'!$A$83</c:f>
              <c:strCache>
                <c:ptCount val="1"/>
                <c:pt idx="0">
                  <c:v>Actual Expenditure</c:v>
                </c:pt>
              </c:strCache>
            </c:strRef>
          </c:tx>
          <c:marker>
            <c:symbol val="triangle"/>
            <c:size val="3"/>
          </c:marker>
          <c:cat>
            <c:numRef>
              <c:f>'Financial Proj'!$B$80:$Y$80</c:f>
              <c:numCache>
                <c:formatCode>m/d/yyyy</c:formatCode>
                <c:ptCount val="24"/>
                <c:pt idx="0">
                  <c:v>45017</c:v>
                </c:pt>
                <c:pt idx="1">
                  <c:v>45108</c:v>
                </c:pt>
                <c:pt idx="2">
                  <c:v>45200</c:v>
                </c:pt>
                <c:pt idx="3">
                  <c:v>45292</c:v>
                </c:pt>
                <c:pt idx="4">
                  <c:v>45383</c:v>
                </c:pt>
                <c:pt idx="5">
                  <c:v>45474</c:v>
                </c:pt>
                <c:pt idx="6">
                  <c:v>45566</c:v>
                </c:pt>
                <c:pt idx="7">
                  <c:v>45658</c:v>
                </c:pt>
                <c:pt idx="8">
                  <c:v>45748</c:v>
                </c:pt>
                <c:pt idx="9">
                  <c:v>45839</c:v>
                </c:pt>
                <c:pt idx="10">
                  <c:v>45931</c:v>
                </c:pt>
                <c:pt idx="11">
                  <c:v>46023</c:v>
                </c:pt>
                <c:pt idx="12">
                  <c:v>46113</c:v>
                </c:pt>
                <c:pt idx="13">
                  <c:v>46204</c:v>
                </c:pt>
                <c:pt idx="14">
                  <c:v>46296</c:v>
                </c:pt>
                <c:pt idx="15">
                  <c:v>46388</c:v>
                </c:pt>
                <c:pt idx="16">
                  <c:v>46478</c:v>
                </c:pt>
                <c:pt idx="17">
                  <c:v>46569</c:v>
                </c:pt>
                <c:pt idx="18">
                  <c:v>46661</c:v>
                </c:pt>
                <c:pt idx="19">
                  <c:v>46753</c:v>
                </c:pt>
                <c:pt idx="20">
                  <c:v>46844</c:v>
                </c:pt>
                <c:pt idx="21">
                  <c:v>46935</c:v>
                </c:pt>
                <c:pt idx="22">
                  <c:v>47027</c:v>
                </c:pt>
                <c:pt idx="23">
                  <c:v>47119</c:v>
                </c:pt>
              </c:numCache>
            </c:numRef>
          </c:cat>
          <c:val>
            <c:numRef>
              <c:f>'Financial Proj'!$B$83:$Y$83</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1-22F9-4265-81C5-E2CDF3EE2EBC}"/>
            </c:ext>
          </c:extLst>
        </c:ser>
        <c:dLbls>
          <c:showLegendKey val="0"/>
          <c:showVal val="0"/>
          <c:showCatName val="0"/>
          <c:showSerName val="0"/>
          <c:showPercent val="0"/>
          <c:showBubbleSize val="0"/>
        </c:dLbls>
        <c:marker val="1"/>
        <c:smooth val="0"/>
        <c:axId val="473644664"/>
        <c:axId val="1"/>
      </c:lineChart>
      <c:dateAx>
        <c:axId val="473644664"/>
        <c:scaling>
          <c:orientation val="minMax"/>
        </c:scaling>
        <c:delete val="0"/>
        <c:axPos val="b"/>
        <c:numFmt formatCode="m/d/yyyy"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date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644664"/>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055311252979043"/>
          <c:y val="0.36008762191060173"/>
          <c:w val="0.20105159325517952"/>
          <c:h val="0.3015192921925973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(Fred) Disaster Recovery Program</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Affordable Housing Accomplishments</a:t>
            </a:r>
            <a:r>
              <a:rPr lang="en-US" sz="1200" b="1" i="0" u="none" strike="noStrike" baseline="0">
                <a:solidFill>
                  <a:srgbClr val="000000"/>
                </a:solidFill>
                <a:latin typeface="Calibri"/>
                <a:cs typeface="Calibri"/>
              </a:rPr>
              <a:t> </a:t>
            </a:r>
          </a:p>
        </c:rich>
      </c:tx>
      <c:overlay val="0"/>
    </c:title>
    <c:autoTitleDeleted val="0"/>
    <c:plotArea>
      <c:layout>
        <c:manualLayout>
          <c:layoutTarget val="inner"/>
          <c:xMode val="edge"/>
          <c:yMode val="edge"/>
          <c:x val="0.11885608048993877"/>
          <c:y val="0.20044291338582693"/>
          <c:w val="0.66450040099154284"/>
          <c:h val="0.65005495406824165"/>
        </c:manualLayout>
      </c:layout>
      <c:lineChart>
        <c:grouping val="standard"/>
        <c:varyColors val="0"/>
        <c:ser>
          <c:idx val="0"/>
          <c:order val="0"/>
          <c:tx>
            <c:strRef>
              <c:f>'Performance Proj'!$A$3</c:f>
              <c:strCache>
                <c:ptCount val="1"/>
                <c:pt idx="0">
                  <c:v>Projected Units</c:v>
                </c:pt>
              </c:strCache>
            </c:strRef>
          </c:tx>
          <c:marker>
            <c:symbol val="diamond"/>
            <c:size val="4"/>
          </c:marker>
          <c:cat>
            <c:numRef>
              <c:f>'Performance Proj'!$B$2:$Y$2</c:f>
              <c:numCache>
                <c:formatCode>m/d/yyyy</c:formatCode>
                <c:ptCount val="24"/>
                <c:pt idx="0">
                  <c:v>45017</c:v>
                </c:pt>
                <c:pt idx="1">
                  <c:v>45108</c:v>
                </c:pt>
                <c:pt idx="2">
                  <c:v>45200</c:v>
                </c:pt>
                <c:pt idx="3">
                  <c:v>45292</c:v>
                </c:pt>
                <c:pt idx="4">
                  <c:v>45383</c:v>
                </c:pt>
                <c:pt idx="5">
                  <c:v>45474</c:v>
                </c:pt>
                <c:pt idx="6">
                  <c:v>45566</c:v>
                </c:pt>
                <c:pt idx="7">
                  <c:v>45658</c:v>
                </c:pt>
                <c:pt idx="8">
                  <c:v>45748</c:v>
                </c:pt>
                <c:pt idx="9">
                  <c:v>45839</c:v>
                </c:pt>
                <c:pt idx="10">
                  <c:v>45931</c:v>
                </c:pt>
                <c:pt idx="11">
                  <c:v>46023</c:v>
                </c:pt>
                <c:pt idx="12">
                  <c:v>46113</c:v>
                </c:pt>
                <c:pt idx="13">
                  <c:v>46204</c:v>
                </c:pt>
                <c:pt idx="14">
                  <c:v>46296</c:v>
                </c:pt>
                <c:pt idx="15">
                  <c:v>46388</c:v>
                </c:pt>
                <c:pt idx="16">
                  <c:v>46478</c:v>
                </c:pt>
                <c:pt idx="17">
                  <c:v>46569</c:v>
                </c:pt>
                <c:pt idx="18">
                  <c:v>46661</c:v>
                </c:pt>
                <c:pt idx="19">
                  <c:v>46753</c:v>
                </c:pt>
                <c:pt idx="20">
                  <c:v>46844</c:v>
                </c:pt>
                <c:pt idx="21">
                  <c:v>46935</c:v>
                </c:pt>
                <c:pt idx="22">
                  <c:v>47027</c:v>
                </c:pt>
                <c:pt idx="23">
                  <c:v>47119</c:v>
                </c:pt>
              </c:numCache>
            </c:numRef>
          </c:cat>
          <c:val>
            <c:numRef>
              <c:f>'Performance Proj'!$B$3:$Y$3</c:f>
              <c:numCache>
                <c:formatCode>General</c:formatCode>
                <c:ptCount val="24"/>
                <c:pt idx="0">
                  <c:v>0</c:v>
                </c:pt>
                <c:pt idx="1">
                  <c:v>0</c:v>
                </c:pt>
                <c:pt idx="2">
                  <c:v>0</c:v>
                </c:pt>
                <c:pt idx="3">
                  <c:v>0</c:v>
                </c:pt>
                <c:pt idx="4">
                  <c:v>0</c:v>
                </c:pt>
                <c:pt idx="5">
                  <c:v>0</c:v>
                </c:pt>
                <c:pt idx="6">
                  <c:v>12</c:v>
                </c:pt>
                <c:pt idx="7">
                  <c:v>12</c:v>
                </c:pt>
                <c:pt idx="8">
                  <c:v>12</c:v>
                </c:pt>
                <c:pt idx="9">
                  <c:v>12</c:v>
                </c:pt>
                <c:pt idx="10">
                  <c:v>12</c:v>
                </c:pt>
                <c:pt idx="11">
                  <c:v>24</c:v>
                </c:pt>
                <c:pt idx="12">
                  <c:v>24</c:v>
                </c:pt>
                <c:pt idx="13">
                  <c:v>24</c:v>
                </c:pt>
                <c:pt idx="14">
                  <c:v>24</c:v>
                </c:pt>
                <c:pt idx="15">
                  <c:v>24</c:v>
                </c:pt>
                <c:pt idx="16">
                  <c:v>24</c:v>
                </c:pt>
                <c:pt idx="17">
                  <c:v>24</c:v>
                </c:pt>
                <c:pt idx="18">
                  <c:v>35</c:v>
                </c:pt>
                <c:pt idx="19">
                  <c:v>35</c:v>
                </c:pt>
                <c:pt idx="20">
                  <c:v>35</c:v>
                </c:pt>
                <c:pt idx="21">
                  <c:v>35</c:v>
                </c:pt>
                <c:pt idx="22">
                  <c:v>35</c:v>
                </c:pt>
                <c:pt idx="23">
                  <c:v>35</c:v>
                </c:pt>
              </c:numCache>
            </c:numRef>
          </c:val>
          <c:smooth val="0"/>
          <c:extLst>
            <c:ext xmlns:c16="http://schemas.microsoft.com/office/drawing/2014/chart" uri="{C3380CC4-5D6E-409C-BE32-E72D297353CC}">
              <c16:uniqueId val="{00000000-9235-4E0C-8662-E2AE807C45E4}"/>
            </c:ext>
          </c:extLst>
        </c:ser>
        <c:ser>
          <c:idx val="2"/>
          <c:order val="1"/>
          <c:tx>
            <c:strRef>
              <c:f>'Performance Proj'!$A$5</c:f>
              <c:strCache>
                <c:ptCount val="1"/>
                <c:pt idx="0">
                  <c:v>Actual Units</c:v>
                </c:pt>
              </c:strCache>
            </c:strRef>
          </c:tx>
          <c:marker>
            <c:symbol val="triangle"/>
            <c:size val="4"/>
          </c:marker>
          <c:cat>
            <c:numRef>
              <c:f>'Performance Proj'!$B$2:$Y$2</c:f>
              <c:numCache>
                <c:formatCode>m/d/yyyy</c:formatCode>
                <c:ptCount val="24"/>
                <c:pt idx="0">
                  <c:v>45017</c:v>
                </c:pt>
                <c:pt idx="1">
                  <c:v>45108</c:v>
                </c:pt>
                <c:pt idx="2">
                  <c:v>45200</c:v>
                </c:pt>
                <c:pt idx="3">
                  <c:v>45292</c:v>
                </c:pt>
                <c:pt idx="4">
                  <c:v>45383</c:v>
                </c:pt>
                <c:pt idx="5">
                  <c:v>45474</c:v>
                </c:pt>
                <c:pt idx="6">
                  <c:v>45566</c:v>
                </c:pt>
                <c:pt idx="7">
                  <c:v>45658</c:v>
                </c:pt>
                <c:pt idx="8">
                  <c:v>45748</c:v>
                </c:pt>
                <c:pt idx="9">
                  <c:v>45839</c:v>
                </c:pt>
                <c:pt idx="10">
                  <c:v>45931</c:v>
                </c:pt>
                <c:pt idx="11">
                  <c:v>46023</c:v>
                </c:pt>
                <c:pt idx="12">
                  <c:v>46113</c:v>
                </c:pt>
                <c:pt idx="13">
                  <c:v>46204</c:v>
                </c:pt>
                <c:pt idx="14">
                  <c:v>46296</c:v>
                </c:pt>
                <c:pt idx="15">
                  <c:v>46388</c:v>
                </c:pt>
                <c:pt idx="16">
                  <c:v>46478</c:v>
                </c:pt>
                <c:pt idx="17">
                  <c:v>46569</c:v>
                </c:pt>
                <c:pt idx="18">
                  <c:v>46661</c:v>
                </c:pt>
                <c:pt idx="19">
                  <c:v>46753</c:v>
                </c:pt>
                <c:pt idx="20">
                  <c:v>46844</c:v>
                </c:pt>
                <c:pt idx="21">
                  <c:v>46935</c:v>
                </c:pt>
                <c:pt idx="22">
                  <c:v>47027</c:v>
                </c:pt>
                <c:pt idx="23">
                  <c:v>47119</c:v>
                </c:pt>
              </c:numCache>
            </c:numRef>
          </c:cat>
          <c:val>
            <c:numRef>
              <c:f>'Performance Proj'!$B$5:$Y$5</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1-9235-4E0C-8662-E2AE807C45E4}"/>
            </c:ext>
          </c:extLst>
        </c:ser>
        <c:dLbls>
          <c:showLegendKey val="0"/>
          <c:showVal val="0"/>
          <c:showCatName val="0"/>
          <c:showSerName val="0"/>
          <c:showPercent val="0"/>
          <c:showBubbleSize val="0"/>
        </c:dLbls>
        <c:marker val="1"/>
        <c:smooth val="0"/>
        <c:axId val="473648928"/>
        <c:axId val="1"/>
      </c:lineChart>
      <c:dateAx>
        <c:axId val="473648928"/>
        <c:scaling>
          <c:orientation val="minMax"/>
        </c:scaling>
        <c:delete val="0"/>
        <c:axPos val="b"/>
        <c:numFmt formatCode="m/d/yyyy"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4"/>
      </c:date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6562352782825224E-2"/>
              <c:y val="0.39063544388838589"/>
            </c:manualLayout>
          </c:layout>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648928"/>
        <c:crosses val="autoZero"/>
        <c:crossBetween val="between"/>
      </c:valAx>
    </c:plotArea>
    <c:legend>
      <c:legendPos val="r"/>
      <c:layout>
        <c:manualLayout>
          <c:xMode val="edge"/>
          <c:yMode val="edge"/>
          <c:x val="0.81344905267408374"/>
          <c:y val="0.38447771306243983"/>
          <c:w val="0.17266196988534332"/>
          <c:h val="0.25752016898104657"/>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(Fred) Disaster Recovery Program</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Affordable Housing Mitigation Accomplishments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348571011956838"/>
          <c:y val="0.21433180227471565"/>
          <c:w val="0.67375966025080281"/>
          <c:h val="0.59449939851268596"/>
        </c:manualLayout>
      </c:layout>
      <c:lineChart>
        <c:grouping val="standard"/>
        <c:varyColors val="0"/>
        <c:ser>
          <c:idx val="0"/>
          <c:order val="0"/>
          <c:tx>
            <c:strRef>
              <c:f>'Performance Proj'!$A$29</c:f>
              <c:strCache>
                <c:ptCount val="1"/>
                <c:pt idx="0">
                  <c:v>Projected Units</c:v>
                </c:pt>
              </c:strCache>
            </c:strRef>
          </c:tx>
          <c:marker>
            <c:symbol val="diamond"/>
            <c:size val="4"/>
          </c:marker>
          <c:cat>
            <c:numRef>
              <c:f>'Performance Proj'!$B$28:$Y$28</c:f>
              <c:numCache>
                <c:formatCode>m/d/yyyy</c:formatCode>
                <c:ptCount val="24"/>
                <c:pt idx="0">
                  <c:v>45017</c:v>
                </c:pt>
                <c:pt idx="1">
                  <c:v>45108</c:v>
                </c:pt>
                <c:pt idx="2">
                  <c:v>45200</c:v>
                </c:pt>
                <c:pt idx="3">
                  <c:v>45292</c:v>
                </c:pt>
                <c:pt idx="4">
                  <c:v>45383</c:v>
                </c:pt>
                <c:pt idx="5">
                  <c:v>45474</c:v>
                </c:pt>
                <c:pt idx="6">
                  <c:v>45566</c:v>
                </c:pt>
                <c:pt idx="7">
                  <c:v>45658</c:v>
                </c:pt>
                <c:pt idx="8">
                  <c:v>45748</c:v>
                </c:pt>
                <c:pt idx="9">
                  <c:v>45839</c:v>
                </c:pt>
                <c:pt idx="10">
                  <c:v>45931</c:v>
                </c:pt>
                <c:pt idx="11">
                  <c:v>46023</c:v>
                </c:pt>
                <c:pt idx="12">
                  <c:v>46113</c:v>
                </c:pt>
                <c:pt idx="13">
                  <c:v>46204</c:v>
                </c:pt>
                <c:pt idx="14">
                  <c:v>46296</c:v>
                </c:pt>
                <c:pt idx="15">
                  <c:v>46388</c:v>
                </c:pt>
                <c:pt idx="16">
                  <c:v>46478</c:v>
                </c:pt>
                <c:pt idx="17">
                  <c:v>46569</c:v>
                </c:pt>
                <c:pt idx="18">
                  <c:v>46661</c:v>
                </c:pt>
                <c:pt idx="19">
                  <c:v>46753</c:v>
                </c:pt>
                <c:pt idx="20">
                  <c:v>46844</c:v>
                </c:pt>
                <c:pt idx="21">
                  <c:v>46935</c:v>
                </c:pt>
                <c:pt idx="22">
                  <c:v>47027</c:v>
                </c:pt>
                <c:pt idx="23">
                  <c:v>47119</c:v>
                </c:pt>
              </c:numCache>
            </c:numRef>
          </c:cat>
          <c:val>
            <c:numRef>
              <c:f>'Performance Proj'!$B$29:$Y$29</c:f>
              <c:numCache>
                <c:formatCode>#,##0</c:formatCode>
                <c:ptCount val="24"/>
                <c:pt idx="0">
                  <c:v>0</c:v>
                </c:pt>
                <c:pt idx="1">
                  <c:v>0</c:v>
                </c:pt>
                <c:pt idx="2">
                  <c:v>0</c:v>
                </c:pt>
                <c:pt idx="3">
                  <c:v>0</c:v>
                </c:pt>
                <c:pt idx="4">
                  <c:v>0</c:v>
                </c:pt>
                <c:pt idx="5">
                  <c:v>0</c:v>
                </c:pt>
                <c:pt idx="6">
                  <c:v>12</c:v>
                </c:pt>
                <c:pt idx="7">
                  <c:v>12</c:v>
                </c:pt>
                <c:pt idx="8">
                  <c:v>12</c:v>
                </c:pt>
                <c:pt idx="9">
                  <c:v>12</c:v>
                </c:pt>
                <c:pt idx="10">
                  <c:v>12</c:v>
                </c:pt>
                <c:pt idx="11">
                  <c:v>24</c:v>
                </c:pt>
                <c:pt idx="12">
                  <c:v>24</c:v>
                </c:pt>
                <c:pt idx="13">
                  <c:v>24</c:v>
                </c:pt>
                <c:pt idx="14">
                  <c:v>24</c:v>
                </c:pt>
                <c:pt idx="15">
                  <c:v>24</c:v>
                </c:pt>
                <c:pt idx="16">
                  <c:v>24</c:v>
                </c:pt>
                <c:pt idx="17">
                  <c:v>24</c:v>
                </c:pt>
                <c:pt idx="18">
                  <c:v>35</c:v>
                </c:pt>
                <c:pt idx="19">
                  <c:v>35</c:v>
                </c:pt>
                <c:pt idx="20">
                  <c:v>35</c:v>
                </c:pt>
                <c:pt idx="21">
                  <c:v>35</c:v>
                </c:pt>
                <c:pt idx="22">
                  <c:v>35</c:v>
                </c:pt>
                <c:pt idx="23">
                  <c:v>35</c:v>
                </c:pt>
              </c:numCache>
            </c:numRef>
          </c:val>
          <c:smooth val="0"/>
          <c:extLst>
            <c:ext xmlns:c16="http://schemas.microsoft.com/office/drawing/2014/chart" uri="{C3380CC4-5D6E-409C-BE32-E72D297353CC}">
              <c16:uniqueId val="{00000000-D3A2-42D8-957A-1958C9C94E5C}"/>
            </c:ext>
          </c:extLst>
        </c:ser>
        <c:ser>
          <c:idx val="2"/>
          <c:order val="1"/>
          <c:tx>
            <c:strRef>
              <c:f>'Performance Proj'!$A$31</c:f>
              <c:strCache>
                <c:ptCount val="1"/>
                <c:pt idx="0">
                  <c:v>Actual Units</c:v>
                </c:pt>
              </c:strCache>
            </c:strRef>
          </c:tx>
          <c:marker>
            <c:symbol val="triangle"/>
            <c:size val="4"/>
          </c:marker>
          <c:cat>
            <c:numRef>
              <c:f>'Performance Proj'!$B$28:$Y$28</c:f>
              <c:numCache>
                <c:formatCode>m/d/yyyy</c:formatCode>
                <c:ptCount val="24"/>
                <c:pt idx="0">
                  <c:v>45017</c:v>
                </c:pt>
                <c:pt idx="1">
                  <c:v>45108</c:v>
                </c:pt>
                <c:pt idx="2">
                  <c:v>45200</c:v>
                </c:pt>
                <c:pt idx="3">
                  <c:v>45292</c:v>
                </c:pt>
                <c:pt idx="4">
                  <c:v>45383</c:v>
                </c:pt>
                <c:pt idx="5">
                  <c:v>45474</c:v>
                </c:pt>
                <c:pt idx="6">
                  <c:v>45566</c:v>
                </c:pt>
                <c:pt idx="7">
                  <c:v>45658</c:v>
                </c:pt>
                <c:pt idx="8">
                  <c:v>45748</c:v>
                </c:pt>
                <c:pt idx="9">
                  <c:v>45839</c:v>
                </c:pt>
                <c:pt idx="10">
                  <c:v>45931</c:v>
                </c:pt>
                <c:pt idx="11">
                  <c:v>46023</c:v>
                </c:pt>
                <c:pt idx="12">
                  <c:v>46113</c:v>
                </c:pt>
                <c:pt idx="13">
                  <c:v>46204</c:v>
                </c:pt>
                <c:pt idx="14">
                  <c:v>46296</c:v>
                </c:pt>
                <c:pt idx="15">
                  <c:v>46388</c:v>
                </c:pt>
                <c:pt idx="16">
                  <c:v>46478</c:v>
                </c:pt>
                <c:pt idx="17">
                  <c:v>46569</c:v>
                </c:pt>
                <c:pt idx="18">
                  <c:v>46661</c:v>
                </c:pt>
                <c:pt idx="19">
                  <c:v>46753</c:v>
                </c:pt>
                <c:pt idx="20">
                  <c:v>46844</c:v>
                </c:pt>
                <c:pt idx="21">
                  <c:v>46935</c:v>
                </c:pt>
                <c:pt idx="22">
                  <c:v>47027</c:v>
                </c:pt>
                <c:pt idx="23">
                  <c:v>47119</c:v>
                </c:pt>
              </c:numCache>
            </c:numRef>
          </c:cat>
          <c:val>
            <c:numRef>
              <c:f>'Performance Proj'!$B$31:$Y$31</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1-D3A2-42D8-957A-1958C9C94E5C}"/>
            </c:ext>
          </c:extLst>
        </c:ser>
        <c:dLbls>
          <c:showLegendKey val="0"/>
          <c:showVal val="0"/>
          <c:showCatName val="0"/>
          <c:showSerName val="0"/>
          <c:showPercent val="0"/>
          <c:showBubbleSize val="0"/>
        </c:dLbls>
        <c:marker val="1"/>
        <c:smooth val="0"/>
        <c:axId val="473649912"/>
        <c:axId val="1"/>
      </c:lineChart>
      <c:dateAx>
        <c:axId val="473649912"/>
        <c:scaling>
          <c:orientation val="minMax"/>
        </c:scaling>
        <c:delete val="0"/>
        <c:axPos val="b"/>
        <c:numFmt formatCode="m/d/yyyy"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date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293970338727902E-2"/>
              <c:y val="0.35244105875051951"/>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649912"/>
        <c:crosses val="autoZero"/>
        <c:crossBetween val="between"/>
      </c:valAx>
    </c:plotArea>
    <c:legend>
      <c:legendPos val="r"/>
      <c:layout>
        <c:manualLayout>
          <c:xMode val="edge"/>
          <c:yMode val="edge"/>
          <c:x val="0.81344905267408374"/>
          <c:y val="0.38447771306243983"/>
          <c:w val="0.17266196988534332"/>
          <c:h val="0.25752016898104657"/>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28136</xdr:rowOff>
    </xdr:from>
    <xdr:to>
      <xdr:col>4</xdr:col>
      <xdr:colOff>600222</xdr:colOff>
      <xdr:row>25</xdr:row>
      <xdr:rowOff>58616</xdr:rowOff>
    </xdr:to>
    <xdr:graphicFrame macro="">
      <xdr:nvGraphicFramePr>
        <xdr:cNvPr id="1069" name="Chart 1">
          <a:extLst>
            <a:ext uri="{FF2B5EF4-FFF2-40B4-BE49-F238E27FC236}">
              <a16:creationId xmlns:a16="http://schemas.microsoft.com/office/drawing/2014/main" id="{00000000-0008-0000-0000-00002D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23446</xdr:colOff>
      <xdr:row>32</xdr:row>
      <xdr:rowOff>70338</xdr:rowOff>
    </xdr:from>
    <xdr:to>
      <xdr:col>4</xdr:col>
      <xdr:colOff>175846</xdr:colOff>
      <xdr:row>49</xdr:row>
      <xdr:rowOff>158261</xdr:rowOff>
    </xdr:to>
    <xdr:graphicFrame macro="">
      <xdr:nvGraphicFramePr>
        <xdr:cNvPr id="1070" name="Chart 2">
          <a:extLst>
            <a:ext uri="{FF2B5EF4-FFF2-40B4-BE49-F238E27FC236}">
              <a16:creationId xmlns:a16="http://schemas.microsoft.com/office/drawing/2014/main" id="{00000000-0008-0000-0000-00002E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117231</xdr:colOff>
      <xdr:row>58</xdr:row>
      <xdr:rowOff>35169</xdr:rowOff>
    </xdr:from>
    <xdr:to>
      <xdr:col>4</xdr:col>
      <xdr:colOff>375139</xdr:colOff>
      <xdr:row>76</xdr:row>
      <xdr:rowOff>586</xdr:rowOff>
    </xdr:to>
    <xdr:graphicFrame macro="">
      <xdr:nvGraphicFramePr>
        <xdr:cNvPr id="1071" name="Chart 3">
          <a:extLst>
            <a:ext uri="{FF2B5EF4-FFF2-40B4-BE49-F238E27FC236}">
              <a16:creationId xmlns:a16="http://schemas.microsoft.com/office/drawing/2014/main" id="{00000000-0008-0000-0000-00002F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762000</xdr:colOff>
      <xdr:row>85</xdr:row>
      <xdr:rowOff>45720</xdr:rowOff>
    </xdr:from>
    <xdr:to>
      <xdr:col>5</xdr:col>
      <xdr:colOff>274320</xdr:colOff>
      <xdr:row>104</xdr:row>
      <xdr:rowOff>83820</xdr:rowOff>
    </xdr:to>
    <xdr:graphicFrame macro="">
      <xdr:nvGraphicFramePr>
        <xdr:cNvPr id="1072" name="Chart 4">
          <a:extLst>
            <a:ext uri="{FF2B5EF4-FFF2-40B4-BE49-F238E27FC236}">
              <a16:creationId xmlns:a16="http://schemas.microsoft.com/office/drawing/2014/main" id="{00000000-0008-0000-0000-000030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0.78311</cdr:x>
      <cdr:y>0.86869</cdr:y>
    </cdr:from>
    <cdr:to>
      <cdr:x>0.99135</cdr:x>
      <cdr:y>0.98698</cdr:y>
    </cdr:to>
    <cdr:sp macro="" textlink="">
      <cdr:nvSpPr>
        <cdr:cNvPr id="3" name="TextBox 1"/>
        <cdr:cNvSpPr txBox="1"/>
      </cdr:nvSpPr>
      <cdr:spPr>
        <a:xfrm xmlns:a="http://schemas.openxmlformats.org/drawingml/2006/main">
          <a:off x="4419601" y="3200400"/>
          <a:ext cx="1189310"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ts val="1200"/>
            </a:lnSpc>
            <a:spcBef>
              <a:spcPts val="0"/>
            </a:spcBef>
            <a:spcAft>
              <a:spcPts val="0"/>
            </a:spcAft>
            <a:buClrTx/>
            <a:buSzTx/>
            <a:buFontTx/>
            <a:buNone/>
            <a:tabLst/>
            <a:defRPr/>
          </a:pPr>
          <a:r>
            <a:rPr lang="en-US" sz="1100">
              <a:latin typeface="Calibri"/>
              <a:ea typeface="+mn-ea"/>
              <a:cs typeface="+mn-cs"/>
            </a:rPr>
            <a:t>Est. completion:</a:t>
          </a:r>
          <a:endParaRPr lang="en-US" sz="1000"/>
        </a:p>
        <a:p xmlns:a="http://schemas.openxmlformats.org/drawingml/2006/main">
          <a:pPr algn="r">
            <a:lnSpc>
              <a:spcPts val="1100"/>
            </a:lnSpc>
          </a:pPr>
          <a:r>
            <a:rPr lang="en-US" sz="1000"/>
            <a:t>04/2029</a:t>
          </a:r>
        </a:p>
      </cdr:txBody>
    </cdr:sp>
  </cdr:relSizeAnchor>
</c:userShapes>
</file>

<file path=xl/drawings/drawing3.xml><?xml version="1.0" encoding="utf-8"?>
<c:userShapes xmlns:c="http://schemas.openxmlformats.org/drawingml/2006/chart">
  <cdr:relSizeAnchor xmlns:cdr="http://schemas.openxmlformats.org/drawingml/2006/chartDrawing">
    <cdr:from>
      <cdr:x>0.78834</cdr:x>
      <cdr:y>0.87984</cdr:y>
    </cdr:from>
    <cdr:to>
      <cdr:x>1</cdr:x>
      <cdr:y>0.99789</cdr:y>
    </cdr:to>
    <cdr:sp macro="" textlink="">
      <cdr:nvSpPr>
        <cdr:cNvPr id="3" name="TextBox 1"/>
        <cdr:cNvSpPr txBox="1"/>
      </cdr:nvSpPr>
      <cdr:spPr>
        <a:xfrm xmlns:a="http://schemas.openxmlformats.org/drawingml/2006/main">
          <a:off x="4505325" y="32385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lnSpc>
              <a:spcPts val="1000"/>
            </a:lnSpc>
          </a:pPr>
          <a:r>
            <a:rPr lang="en-US" sz="1000"/>
            <a:t>04/2029</a:t>
          </a:r>
        </a:p>
      </cdr:txBody>
    </cdr:sp>
  </cdr:relSizeAnchor>
</c:userShapes>
</file>

<file path=xl/drawings/drawing4.xml><?xml version="1.0" encoding="utf-8"?>
<c:userShapes xmlns:c="http://schemas.openxmlformats.org/drawingml/2006/chart">
  <cdr:relSizeAnchor xmlns:cdr="http://schemas.openxmlformats.org/drawingml/2006/chartDrawing">
    <cdr:from>
      <cdr:x>0.79625</cdr:x>
      <cdr:y>0.89375</cdr:y>
    </cdr:from>
    <cdr:to>
      <cdr:x>0.79625</cdr:x>
      <cdr:y>0.89448</cdr:y>
    </cdr:to>
    <cdr:sp macro="" textlink="">
      <cdr:nvSpPr>
        <cdr:cNvPr id="3" name="TextBox 1"/>
        <cdr:cNvSpPr txBox="1"/>
      </cdr:nvSpPr>
      <cdr:spPr>
        <a:xfrm xmlns:a="http://schemas.openxmlformats.org/drawingml/2006/main">
          <a:off x="4914900" y="32766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5.xml><?xml version="1.0" encoding="utf-8"?>
<c:userShapes xmlns:c="http://schemas.openxmlformats.org/drawingml/2006/chart">
  <cdr:relSizeAnchor xmlns:cdr="http://schemas.openxmlformats.org/drawingml/2006/chartDrawing">
    <cdr:from>
      <cdr:x>0.79375</cdr:x>
      <cdr:y>0.89375</cdr:y>
    </cdr:from>
    <cdr:to>
      <cdr:x>0.79375</cdr:x>
      <cdr:y>0.89448</cdr:y>
    </cdr:to>
    <cdr:sp macro="" textlink="">
      <cdr:nvSpPr>
        <cdr:cNvPr id="3" name="TextBox 1"/>
        <cdr:cNvSpPr txBox="1"/>
      </cdr:nvSpPr>
      <cdr:spPr>
        <a:xfrm xmlns:a="http://schemas.openxmlformats.org/drawingml/2006/main">
          <a:off x="4600575" y="33909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342900</xdr:colOff>
      <xdr:row>6</xdr:row>
      <xdr:rowOff>175260</xdr:rowOff>
    </xdr:from>
    <xdr:to>
      <xdr:col>2</xdr:col>
      <xdr:colOff>518160</xdr:colOff>
      <xdr:row>26</xdr:row>
      <xdr:rowOff>30480</xdr:rowOff>
    </xdr:to>
    <xdr:graphicFrame macro="">
      <xdr:nvGraphicFramePr>
        <xdr:cNvPr id="2115" name="Chart 3">
          <a:extLst>
            <a:ext uri="{FF2B5EF4-FFF2-40B4-BE49-F238E27FC236}">
              <a16:creationId xmlns:a16="http://schemas.microsoft.com/office/drawing/2014/main" id="{00000000-0008-0000-0100-000043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365760</xdr:colOff>
      <xdr:row>33</xdr:row>
      <xdr:rowOff>15240</xdr:rowOff>
    </xdr:from>
    <xdr:to>
      <xdr:col>2</xdr:col>
      <xdr:colOff>541020</xdr:colOff>
      <xdr:row>52</xdr:row>
      <xdr:rowOff>53340</xdr:rowOff>
    </xdr:to>
    <xdr:graphicFrame macro="">
      <xdr:nvGraphicFramePr>
        <xdr:cNvPr id="2117" name="Chart 5">
          <a:extLst>
            <a:ext uri="{FF2B5EF4-FFF2-40B4-BE49-F238E27FC236}">
              <a16:creationId xmlns:a16="http://schemas.microsoft.com/office/drawing/2014/main" id="{00000000-0008-0000-0100-000045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0.7895</cdr:x>
      <cdr:y>0.89</cdr:y>
    </cdr:from>
    <cdr:to>
      <cdr:x>0.7895</cdr:x>
      <cdr:y>0.89121</cdr:y>
    </cdr:to>
    <cdr:sp macro="" textlink="">
      <cdr:nvSpPr>
        <cdr:cNvPr id="3" name="TextBox 1"/>
        <cdr:cNvSpPr txBox="1"/>
      </cdr:nvSpPr>
      <cdr:spPr>
        <a:xfrm xmlns:a="http://schemas.openxmlformats.org/drawingml/2006/main">
          <a:off x="5029200"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8.xml><?xml version="1.0" encoding="utf-8"?>
<c:userShapes xmlns:c="http://schemas.openxmlformats.org/drawingml/2006/chart">
  <cdr:relSizeAnchor xmlns:cdr="http://schemas.openxmlformats.org/drawingml/2006/chartDrawing">
    <cdr:from>
      <cdr:x>0.78875</cdr:x>
      <cdr:y>0.89225</cdr:y>
    </cdr:from>
    <cdr:to>
      <cdr:x>0.78875</cdr:x>
      <cdr:y>0.89322</cdr:y>
    </cdr:to>
    <cdr:sp macro="" textlink="">
      <cdr:nvSpPr>
        <cdr:cNvPr id="3" name="TextBox 1"/>
        <cdr:cNvSpPr txBox="1"/>
      </cdr:nvSpPr>
      <cdr:spPr>
        <a:xfrm xmlns:a="http://schemas.openxmlformats.org/drawingml/2006/main">
          <a:off x="4676775"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B5" totalsRowShown="0">
  <tableColumns count="2">
    <tableColumn id="1" xr3:uid="{00000000-0010-0000-0000-000001000000}" name="National Objective"/>
    <tableColumn id="2" xr3:uid="{00000000-0010-0000-0000-000002000000}" name="Threshold" dataDxfId="15"/>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7:C10" totalsRowShown="0">
  <tableColumns count="3">
    <tableColumn id="1" xr3:uid="{00000000-0010-0000-0100-000001000000}" name="CDBG-DR Agreements"/>
    <tableColumn id="2" xr3:uid="{00000000-0010-0000-0100-000002000000}" name="Agreement Budgets" dataDxfId="14"/>
    <tableColumn id="3" xr3:uid="{00000000-0010-0000-0100-000003000000}" name="Percentage"/>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A12:H18" totalsRowShown="0" headerRowDxfId="13">
  <tableColumns count="8">
    <tableColumn id="1" xr3:uid="{00000000-0010-0000-0200-000001000000}" name="Units - Program Assumptions"/>
    <tableColumn id="2" xr3:uid="{00000000-0010-0000-0200-000002000000}" name="Est. Cost Per Unit" dataDxfId="12"/>
    <tableColumn id="3" xr3:uid="{00000000-0010-0000-0200-000003000000}" name="Total Budget" dataDxfId="11" dataCellStyle="Currency"/>
    <tableColumn id="4" xr3:uid="{00000000-0010-0000-0200-000004000000}" name="Units - FLOR Action Plan" dataDxfId="10"/>
    <tableColumn id="5" xr3:uid="{00000000-0010-0000-0200-000005000000}" name="LMI for FLO1" dataDxfId="9">
      <calculatedColumnFormula>D13*B4*C8</calculatedColumnFormula>
    </tableColumn>
    <tableColumn id="6" xr3:uid="{00000000-0010-0000-0200-000006000000}" name="LMI for FLO2" dataDxfId="8">
      <calculatedColumnFormula>D13*B4*C9</calculatedColumnFormula>
    </tableColumn>
    <tableColumn id="7" xr3:uid="{00000000-0010-0000-0200-000007000000}" name="UN for FLO1" dataDxfId="7">
      <calculatedColumnFormula>D13*B5*C8</calculatedColumnFormula>
    </tableColumn>
    <tableColumn id="8" xr3:uid="{00000000-0010-0000-0200-000008000000}" name="UN for FLO2" dataDxfId="6">
      <calculatedColumnFormula>D13*B5*C9</calculatedColumnFormula>
    </tableColumn>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3000000}" name="Table510" displayName="Table510" ref="A20:F28" totalsRowShown="0" headerRowDxfId="5">
  <tableColumns count="6">
    <tableColumn id="1" xr3:uid="{00000000-0010-0000-0300-000001000000}" name="Budget - Program Assumptions"/>
    <tableColumn id="3" xr3:uid="{00000000-0010-0000-0300-000003000000}" name="Total Budget" dataDxfId="4" dataCellStyle="Currency"/>
    <tableColumn id="5" xr3:uid="{00000000-0010-0000-0300-000005000000}" name="LMI for FLO1" dataDxfId="3" dataCellStyle="Currency">
      <calculatedColumnFormula>Table510[[#This Row],[Total Budget]]*$B$4*$C$8</calculatedColumnFormula>
    </tableColumn>
    <tableColumn id="6" xr3:uid="{00000000-0010-0000-0300-000006000000}" name="LMI for FLO2" dataDxfId="2" dataCellStyle="Currency">
      <calculatedColumnFormula>Table510[[#This Row],[Total Budget]]*$B$4*$C$9</calculatedColumnFormula>
    </tableColumn>
    <tableColumn id="7" xr3:uid="{00000000-0010-0000-0300-000007000000}" name="UN for FLO1" dataDxfId="1" dataCellStyle="Currency">
      <calculatedColumnFormula>Table510[[#This Row],[Total Budget]]*$B$5*$C$8</calculatedColumnFormula>
    </tableColumn>
    <tableColumn id="8" xr3:uid="{00000000-0010-0000-0300-000008000000}" name="UN for FLO2" dataDxfId="0" dataCellStyle="Currency">
      <calculatedColumnFormula>Table510[[#This Row],[LMI for FLO1]]*$B$5*$C$9</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B1:O3"/>
  <sheetViews>
    <sheetView view="pageBreakPreview" zoomScaleNormal="100" zoomScaleSheetLayoutView="100" workbookViewId="0">
      <selection activeCell="Q2" sqref="Q2"/>
    </sheetView>
  </sheetViews>
  <sheetFormatPr defaultRowHeight="14.4" x14ac:dyDescent="0.3"/>
  <sheetData>
    <row r="1" spans="2:15" ht="15" thickBot="1" x14ac:dyDescent="0.35"/>
    <row r="2" spans="2:15" ht="313.95" customHeight="1" thickBot="1" x14ac:dyDescent="0.35">
      <c r="B2" s="25" t="s">
        <v>85</v>
      </c>
      <c r="C2" s="26"/>
      <c r="D2" s="26"/>
      <c r="E2" s="26"/>
      <c r="F2" s="26"/>
      <c r="G2" s="26"/>
      <c r="H2" s="26"/>
      <c r="I2" s="26"/>
      <c r="J2" s="26"/>
      <c r="K2" s="26"/>
      <c r="L2" s="26"/>
      <c r="M2" s="26"/>
      <c r="N2" s="26"/>
      <c r="O2" s="27"/>
    </row>
    <row r="3" spans="2:15" x14ac:dyDescent="0.3">
      <c r="B3" s="20"/>
    </row>
  </sheetData>
  <mergeCells count="1">
    <mergeCell ref="B2:O2"/>
  </mergeCells>
  <pageMargins left="0.25" right="0.25" top="0.75" bottom="0.75" header="0.3" footer="0.3"/>
  <pageSetup paperSize="5"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2D050"/>
    <pageSetUpPr fitToPage="1"/>
  </sheetPr>
  <dimension ref="A1:BF87"/>
  <sheetViews>
    <sheetView view="pageBreakPreview" topLeftCell="A88" zoomScale="130" zoomScaleNormal="70" zoomScaleSheetLayoutView="130" workbookViewId="0">
      <selection activeCell="B79" sqref="B79"/>
    </sheetView>
  </sheetViews>
  <sheetFormatPr defaultRowHeight="14.4" x14ac:dyDescent="0.3"/>
  <cols>
    <col min="1" max="1" width="47.21875" customWidth="1"/>
    <col min="2" max="2" width="17.88671875" customWidth="1"/>
    <col min="3" max="3" width="16.44140625" customWidth="1"/>
    <col min="4" max="4" width="17.109375" bestFit="1" customWidth="1"/>
    <col min="5" max="6" width="15.6640625" bestFit="1" customWidth="1"/>
    <col min="7" max="7" width="16.6640625" bestFit="1" customWidth="1"/>
    <col min="8" max="8" width="15.44140625" customWidth="1"/>
    <col min="9" max="10" width="15.6640625" bestFit="1" customWidth="1"/>
    <col min="11" max="11" width="16.6640625" bestFit="1" customWidth="1"/>
    <col min="12" max="14" width="15.6640625" bestFit="1" customWidth="1"/>
    <col min="15" max="15" width="16.6640625" bestFit="1" customWidth="1"/>
    <col min="16" max="16" width="15.6640625" bestFit="1" customWidth="1"/>
    <col min="17" max="18" width="16.44140625" bestFit="1" customWidth="1"/>
    <col min="19" max="19" width="16.6640625" bestFit="1" customWidth="1"/>
    <col min="20" max="22" width="16.44140625" bestFit="1" customWidth="1"/>
    <col min="23" max="23" width="16.6640625" bestFit="1" customWidth="1"/>
    <col min="24" max="58" width="16.44140625" bestFit="1" customWidth="1"/>
  </cols>
  <sheetData>
    <row r="1" spans="1:26" s="21" customFormat="1" x14ac:dyDescent="0.3">
      <c r="A1" s="22"/>
      <c r="B1" s="22"/>
      <c r="C1" s="22"/>
      <c r="D1" s="22"/>
      <c r="E1" s="22"/>
      <c r="F1" s="22"/>
      <c r="G1" s="22"/>
      <c r="H1" s="22"/>
      <c r="I1" s="22"/>
      <c r="J1" s="22"/>
      <c r="K1" s="22"/>
      <c r="L1" s="22"/>
      <c r="M1" s="22"/>
      <c r="N1" s="22"/>
      <c r="O1" s="22"/>
      <c r="P1" s="22"/>
      <c r="Q1" s="22"/>
      <c r="R1" s="22"/>
      <c r="S1" s="22"/>
      <c r="T1" s="22"/>
      <c r="U1" s="22"/>
      <c r="V1" s="22"/>
      <c r="W1" s="22"/>
      <c r="X1" s="22"/>
      <c r="Y1" s="22"/>
      <c r="Z1" s="22"/>
    </row>
    <row r="2" spans="1:26" x14ac:dyDescent="0.3">
      <c r="A2" s="29" t="s">
        <v>79</v>
      </c>
      <c r="B2" s="30">
        <v>45017</v>
      </c>
      <c r="C2" s="30">
        <v>45108</v>
      </c>
      <c r="D2" s="30">
        <v>45200</v>
      </c>
      <c r="E2" s="30">
        <v>45292</v>
      </c>
      <c r="F2" s="30">
        <v>45383</v>
      </c>
      <c r="G2" s="30">
        <v>45474</v>
      </c>
      <c r="H2" s="30">
        <v>45566</v>
      </c>
      <c r="I2" s="30">
        <v>45658</v>
      </c>
      <c r="J2" s="30">
        <v>45748</v>
      </c>
      <c r="K2" s="30">
        <v>45839</v>
      </c>
      <c r="L2" s="30">
        <v>45931</v>
      </c>
      <c r="M2" s="30">
        <v>46023</v>
      </c>
      <c r="N2" s="30">
        <v>46113</v>
      </c>
      <c r="O2" s="30">
        <v>46204</v>
      </c>
      <c r="P2" s="30">
        <v>46296</v>
      </c>
      <c r="Q2" s="30">
        <v>46388</v>
      </c>
      <c r="R2" s="30">
        <v>46478</v>
      </c>
      <c r="S2" s="30">
        <v>46569</v>
      </c>
      <c r="T2" s="30">
        <v>46661</v>
      </c>
      <c r="U2" s="30">
        <v>46753</v>
      </c>
      <c r="V2" s="30">
        <v>46844</v>
      </c>
      <c r="W2" s="30">
        <v>46935</v>
      </c>
      <c r="X2" s="30">
        <v>47027</v>
      </c>
      <c r="Y2" s="30">
        <v>47119</v>
      </c>
      <c r="Z2" s="30">
        <v>47209</v>
      </c>
    </row>
    <row r="3" spans="1:26" x14ac:dyDescent="0.3">
      <c r="A3" s="31" t="s">
        <v>1</v>
      </c>
      <c r="B3" s="32">
        <v>238400</v>
      </c>
      <c r="C3" s="32">
        <v>238400</v>
      </c>
      <c r="D3" s="32">
        <v>238400</v>
      </c>
      <c r="E3" s="32">
        <v>238400</v>
      </c>
      <c r="F3" s="32">
        <v>238400</v>
      </c>
      <c r="G3" s="32">
        <v>238400</v>
      </c>
      <c r="H3" s="32">
        <v>238400</v>
      </c>
      <c r="I3" s="32">
        <v>238400</v>
      </c>
      <c r="J3" s="32">
        <v>238400</v>
      </c>
      <c r="K3" s="32">
        <v>238400</v>
      </c>
      <c r="L3" s="32">
        <v>238400</v>
      </c>
      <c r="M3" s="32">
        <v>238400</v>
      </c>
      <c r="N3" s="32">
        <v>238400</v>
      </c>
      <c r="O3" s="32">
        <v>238400</v>
      </c>
      <c r="P3" s="32">
        <v>238400</v>
      </c>
      <c r="Q3" s="32">
        <v>238400</v>
      </c>
      <c r="R3" s="32">
        <v>238400</v>
      </c>
      <c r="S3" s="32">
        <v>238400</v>
      </c>
      <c r="T3" s="32">
        <v>238400</v>
      </c>
      <c r="U3" s="32">
        <v>238400</v>
      </c>
      <c r="V3" s="32">
        <v>238400</v>
      </c>
      <c r="W3" s="32">
        <v>238400</v>
      </c>
      <c r="X3" s="32">
        <v>238400</v>
      </c>
      <c r="Y3" s="32">
        <v>238400</v>
      </c>
      <c r="Z3" s="32">
        <v>238400</v>
      </c>
    </row>
    <row r="4" spans="1:26" x14ac:dyDescent="0.3">
      <c r="A4" s="31" t="s">
        <v>2</v>
      </c>
      <c r="B4" s="33">
        <v>238400</v>
      </c>
      <c r="C4" s="33">
        <v>238400</v>
      </c>
      <c r="D4" s="33">
        <v>238400</v>
      </c>
      <c r="E4" s="33">
        <v>238400</v>
      </c>
      <c r="F4" s="33">
        <v>238400</v>
      </c>
      <c r="G4" s="33">
        <v>238400</v>
      </c>
      <c r="H4" s="33">
        <v>238400</v>
      </c>
      <c r="I4" s="33">
        <v>238400</v>
      </c>
      <c r="J4" s="33">
        <v>238400</v>
      </c>
      <c r="K4" s="33">
        <v>238400</v>
      </c>
      <c r="L4" s="33">
        <v>238400</v>
      </c>
      <c r="M4" s="33">
        <v>238400</v>
      </c>
      <c r="N4" s="33">
        <v>238400</v>
      </c>
      <c r="O4" s="33">
        <v>238400</v>
      </c>
      <c r="P4" s="33">
        <v>238400</v>
      </c>
      <c r="Q4" s="33">
        <v>238400</v>
      </c>
      <c r="R4" s="33">
        <v>238400</v>
      </c>
      <c r="S4" s="33">
        <v>238400</v>
      </c>
      <c r="T4" s="33">
        <v>238400</v>
      </c>
      <c r="U4" s="33">
        <v>238400</v>
      </c>
      <c r="V4" s="33">
        <v>238400</v>
      </c>
      <c r="W4" s="33">
        <v>238400</v>
      </c>
      <c r="X4" s="33">
        <v>238400</v>
      </c>
      <c r="Y4" s="33">
        <v>238400</v>
      </c>
      <c r="Z4" s="33">
        <v>238400</v>
      </c>
    </row>
    <row r="5" spans="1:26" x14ac:dyDescent="0.3">
      <c r="A5" s="31" t="s">
        <v>3</v>
      </c>
      <c r="B5" s="28">
        <v>0</v>
      </c>
      <c r="C5" s="28">
        <v>0</v>
      </c>
      <c r="D5" s="28">
        <v>0</v>
      </c>
      <c r="E5" s="28">
        <v>0</v>
      </c>
      <c r="F5" s="28">
        <v>0</v>
      </c>
      <c r="G5" s="28">
        <v>0</v>
      </c>
      <c r="H5" s="28">
        <v>0</v>
      </c>
      <c r="I5" s="28">
        <v>0</v>
      </c>
      <c r="J5" s="28">
        <v>0</v>
      </c>
      <c r="K5" s="28">
        <v>0</v>
      </c>
      <c r="L5" s="28">
        <v>0</v>
      </c>
      <c r="M5" s="28">
        <v>0</v>
      </c>
      <c r="N5" s="28">
        <v>0</v>
      </c>
      <c r="O5" s="28">
        <v>0</v>
      </c>
      <c r="P5" s="28">
        <v>0</v>
      </c>
      <c r="Q5" s="28">
        <v>0</v>
      </c>
      <c r="R5" s="28">
        <v>0</v>
      </c>
      <c r="S5" s="28">
        <v>0</v>
      </c>
      <c r="T5" s="28">
        <v>0</v>
      </c>
      <c r="U5" s="28">
        <v>0</v>
      </c>
      <c r="V5" s="28">
        <v>0</v>
      </c>
      <c r="W5" s="28">
        <v>0</v>
      </c>
      <c r="X5" s="28">
        <v>0</v>
      </c>
      <c r="Y5" s="28">
        <v>0</v>
      </c>
      <c r="Z5" s="28">
        <v>0</v>
      </c>
    </row>
    <row r="6" spans="1:26" x14ac:dyDescent="0.3">
      <c r="A6" s="34" t="s">
        <v>4</v>
      </c>
      <c r="B6" s="28">
        <v>0</v>
      </c>
      <c r="C6" s="28">
        <v>0</v>
      </c>
      <c r="D6" s="28">
        <v>0</v>
      </c>
      <c r="E6" s="28">
        <v>0</v>
      </c>
      <c r="F6" s="28">
        <v>0</v>
      </c>
      <c r="G6" s="28">
        <v>0</v>
      </c>
      <c r="H6" s="28">
        <v>0</v>
      </c>
      <c r="I6" s="28">
        <v>0</v>
      </c>
      <c r="J6" s="28">
        <v>0</v>
      </c>
      <c r="K6" s="28">
        <v>0</v>
      </c>
      <c r="L6" s="28">
        <v>0</v>
      </c>
      <c r="M6" s="28">
        <v>0</v>
      </c>
      <c r="N6" s="28">
        <v>0</v>
      </c>
      <c r="O6" s="28">
        <v>0</v>
      </c>
      <c r="P6" s="28">
        <v>0</v>
      </c>
      <c r="Q6" s="28">
        <v>0</v>
      </c>
      <c r="R6" s="28">
        <v>0</v>
      </c>
      <c r="S6" s="28">
        <v>0</v>
      </c>
      <c r="T6" s="28">
        <v>0</v>
      </c>
      <c r="U6" s="28">
        <v>0</v>
      </c>
      <c r="V6" s="28">
        <v>0</v>
      </c>
      <c r="W6" s="28">
        <v>0</v>
      </c>
      <c r="X6" s="28">
        <v>0</v>
      </c>
      <c r="Y6" s="28">
        <v>0</v>
      </c>
      <c r="Z6" s="28">
        <v>0</v>
      </c>
    </row>
    <row r="8" spans="1:26" x14ac:dyDescent="0.3">
      <c r="G8" s="15"/>
      <c r="W8" s="2"/>
    </row>
    <row r="9" spans="1:26" x14ac:dyDescent="0.3">
      <c r="G9" s="15"/>
      <c r="W9" s="2"/>
      <c r="Y9" s="2"/>
    </row>
    <row r="10" spans="1:26" x14ac:dyDescent="0.3">
      <c r="G10" s="15"/>
      <c r="W10" s="2"/>
    </row>
    <row r="11" spans="1:26" x14ac:dyDescent="0.3">
      <c r="G11" s="15"/>
      <c r="H11" s="2"/>
      <c r="W11" s="2"/>
      <c r="Y11" s="2"/>
    </row>
    <row r="12" spans="1:26" x14ac:dyDescent="0.3">
      <c r="G12" s="15"/>
      <c r="W12" s="2"/>
      <c r="Y12" s="19"/>
    </row>
    <row r="13" spans="1:26" x14ac:dyDescent="0.3">
      <c r="G13" s="15"/>
      <c r="W13" s="2"/>
    </row>
    <row r="14" spans="1:26" x14ac:dyDescent="0.3">
      <c r="G14" s="15"/>
      <c r="W14" s="2"/>
    </row>
    <row r="15" spans="1:26" x14ac:dyDescent="0.3">
      <c r="G15" s="15"/>
      <c r="W15" s="2"/>
    </row>
    <row r="16" spans="1:26" x14ac:dyDescent="0.3">
      <c r="G16" s="18"/>
      <c r="W16" s="2"/>
    </row>
    <row r="17" spans="1:58" x14ac:dyDescent="0.3">
      <c r="W17" s="2"/>
    </row>
    <row r="18" spans="1:58" x14ac:dyDescent="0.3">
      <c r="W18" s="2"/>
    </row>
    <row r="19" spans="1:58" x14ac:dyDescent="0.3">
      <c r="W19" s="2"/>
    </row>
    <row r="20" spans="1:58" x14ac:dyDescent="0.3">
      <c r="W20" s="2"/>
    </row>
    <row r="27" spans="1:58" x14ac:dyDescent="0.3">
      <c r="A27" s="31"/>
      <c r="B27" s="22"/>
      <c r="C27" s="22"/>
      <c r="D27" s="22"/>
      <c r="E27" s="22"/>
      <c r="F27" s="22"/>
      <c r="G27" s="22"/>
      <c r="H27" s="22"/>
      <c r="I27" s="22"/>
      <c r="J27" s="22"/>
      <c r="K27" s="31"/>
      <c r="L27" s="31"/>
      <c r="M27" s="31"/>
      <c r="N27" s="31"/>
      <c r="O27" s="31"/>
      <c r="P27" s="31"/>
      <c r="Q27" s="31"/>
      <c r="R27" s="31"/>
      <c r="S27" s="31"/>
      <c r="T27" s="31"/>
      <c r="U27" s="31"/>
      <c r="V27" s="31"/>
      <c r="W27" s="31"/>
      <c r="X27" s="31"/>
      <c r="Y27" s="31"/>
      <c r="Z27" s="31"/>
    </row>
    <row r="28" spans="1:58" x14ac:dyDescent="0.3">
      <c r="A28" s="29" t="s">
        <v>80</v>
      </c>
      <c r="B28" s="30">
        <v>45017</v>
      </c>
      <c r="C28" s="30">
        <v>45108</v>
      </c>
      <c r="D28" s="30">
        <v>45200</v>
      </c>
      <c r="E28" s="30">
        <v>45292</v>
      </c>
      <c r="F28" s="30">
        <v>45383</v>
      </c>
      <c r="G28" s="30">
        <v>45474</v>
      </c>
      <c r="H28" s="30">
        <v>45566</v>
      </c>
      <c r="I28" s="30">
        <v>45658</v>
      </c>
      <c r="J28" s="30">
        <v>45748</v>
      </c>
      <c r="K28" s="30">
        <v>45839</v>
      </c>
      <c r="L28" s="30">
        <v>45931</v>
      </c>
      <c r="M28" s="30">
        <v>46023</v>
      </c>
      <c r="N28" s="30">
        <v>46113</v>
      </c>
      <c r="O28" s="30">
        <v>46204</v>
      </c>
      <c r="P28" s="30">
        <v>46296</v>
      </c>
      <c r="Q28" s="30">
        <v>46388</v>
      </c>
      <c r="R28" s="30">
        <v>46478</v>
      </c>
      <c r="S28" s="30">
        <v>46569</v>
      </c>
      <c r="T28" s="30">
        <v>46661</v>
      </c>
      <c r="U28" s="30">
        <v>46753</v>
      </c>
      <c r="V28" s="30">
        <v>46844</v>
      </c>
      <c r="W28" s="30">
        <v>46935</v>
      </c>
      <c r="X28" s="30">
        <v>47027</v>
      </c>
      <c r="Y28" s="30">
        <v>47119</v>
      </c>
      <c r="Z28" s="30">
        <v>47209</v>
      </c>
    </row>
    <row r="29" spans="1:58" x14ac:dyDescent="0.3">
      <c r="A29" s="31" t="s">
        <v>1</v>
      </c>
      <c r="B29" s="32">
        <v>41600</v>
      </c>
      <c r="C29" s="32">
        <v>41600</v>
      </c>
      <c r="D29" s="32">
        <v>41600</v>
      </c>
      <c r="E29" s="32">
        <v>41600</v>
      </c>
      <c r="F29" s="32">
        <v>41600</v>
      </c>
      <c r="G29" s="32">
        <v>41600</v>
      </c>
      <c r="H29" s="32">
        <v>41600</v>
      </c>
      <c r="I29" s="32">
        <v>41600</v>
      </c>
      <c r="J29" s="32">
        <v>41600</v>
      </c>
      <c r="K29" s="32">
        <v>41600</v>
      </c>
      <c r="L29" s="32">
        <v>41600</v>
      </c>
      <c r="M29" s="32">
        <v>41600</v>
      </c>
      <c r="N29" s="32">
        <v>41600</v>
      </c>
      <c r="O29" s="32">
        <v>41600</v>
      </c>
      <c r="P29" s="32">
        <v>41600</v>
      </c>
      <c r="Q29" s="32">
        <v>41600</v>
      </c>
      <c r="R29" s="32">
        <v>41600</v>
      </c>
      <c r="S29" s="32">
        <v>41600</v>
      </c>
      <c r="T29" s="32">
        <v>41600</v>
      </c>
      <c r="U29" s="32">
        <v>41600</v>
      </c>
      <c r="V29" s="32">
        <v>41600</v>
      </c>
      <c r="W29" s="32">
        <v>41600</v>
      </c>
      <c r="X29" s="32">
        <v>41600</v>
      </c>
      <c r="Y29" s="32">
        <v>41600</v>
      </c>
      <c r="Z29" s="32">
        <v>41600</v>
      </c>
    </row>
    <row r="30" spans="1:58" x14ac:dyDescent="0.3">
      <c r="A30" s="31" t="s">
        <v>2</v>
      </c>
      <c r="B30" s="33">
        <v>41600</v>
      </c>
      <c r="C30" s="33">
        <v>41600</v>
      </c>
      <c r="D30" s="33">
        <v>41600</v>
      </c>
      <c r="E30" s="33">
        <v>41600</v>
      </c>
      <c r="F30" s="33">
        <v>41600</v>
      </c>
      <c r="G30" s="33">
        <v>41600</v>
      </c>
      <c r="H30" s="33">
        <v>41600</v>
      </c>
      <c r="I30" s="33">
        <v>41600</v>
      </c>
      <c r="J30" s="33">
        <v>41600</v>
      </c>
      <c r="K30" s="33">
        <v>41600</v>
      </c>
      <c r="L30" s="33">
        <v>41600</v>
      </c>
      <c r="M30" s="33">
        <v>41600</v>
      </c>
      <c r="N30" s="33">
        <v>41600</v>
      </c>
      <c r="O30" s="33">
        <v>41600</v>
      </c>
      <c r="P30" s="33">
        <v>41600</v>
      </c>
      <c r="Q30" s="33">
        <v>41600</v>
      </c>
      <c r="R30" s="33">
        <v>41600</v>
      </c>
      <c r="S30" s="33">
        <v>41600</v>
      </c>
      <c r="T30" s="33">
        <v>41600</v>
      </c>
      <c r="U30" s="33">
        <v>41600</v>
      </c>
      <c r="V30" s="33">
        <v>41600</v>
      </c>
      <c r="W30" s="33">
        <v>41600</v>
      </c>
      <c r="X30" s="33">
        <v>41600</v>
      </c>
      <c r="Y30" s="33">
        <v>41600</v>
      </c>
      <c r="Z30" s="33">
        <v>41600</v>
      </c>
    </row>
    <row r="31" spans="1:58" x14ac:dyDescent="0.3">
      <c r="A31" s="31" t="s">
        <v>3</v>
      </c>
      <c r="B31" s="28">
        <v>0</v>
      </c>
      <c r="C31" s="28">
        <v>0</v>
      </c>
      <c r="D31" s="28">
        <v>0</v>
      </c>
      <c r="E31" s="28">
        <v>0</v>
      </c>
      <c r="F31" s="28">
        <v>0</v>
      </c>
      <c r="G31" s="28">
        <v>0</v>
      </c>
      <c r="H31" s="28">
        <v>0</v>
      </c>
      <c r="I31" s="28">
        <v>0</v>
      </c>
      <c r="J31" s="28">
        <v>0</v>
      </c>
      <c r="K31" s="28">
        <v>0</v>
      </c>
      <c r="L31" s="28">
        <v>0</v>
      </c>
      <c r="M31" s="28">
        <v>0</v>
      </c>
      <c r="N31" s="28">
        <v>0</v>
      </c>
      <c r="O31" s="28">
        <v>0</v>
      </c>
      <c r="P31" s="28">
        <v>0</v>
      </c>
      <c r="Q31" s="28">
        <v>0</v>
      </c>
      <c r="R31" s="28">
        <v>0</v>
      </c>
      <c r="S31" s="28">
        <v>0</v>
      </c>
      <c r="T31" s="28">
        <v>0</v>
      </c>
      <c r="U31" s="28">
        <v>0</v>
      </c>
      <c r="V31" s="28">
        <v>0</v>
      </c>
      <c r="W31" s="28">
        <v>0</v>
      </c>
      <c r="X31" s="28">
        <v>0</v>
      </c>
      <c r="Y31" s="28">
        <v>0</v>
      </c>
      <c r="Z31" s="28">
        <v>0</v>
      </c>
    </row>
    <row r="32" spans="1:58" x14ac:dyDescent="0.3">
      <c r="A32" s="35" t="s">
        <v>4</v>
      </c>
      <c r="B32" s="36">
        <v>0</v>
      </c>
      <c r="C32" s="36">
        <v>0</v>
      </c>
      <c r="D32" s="36">
        <v>0</v>
      </c>
      <c r="E32" s="36">
        <v>0</v>
      </c>
      <c r="F32" s="36">
        <v>0</v>
      </c>
      <c r="G32" s="36">
        <v>0</v>
      </c>
      <c r="H32" s="36">
        <v>0</v>
      </c>
      <c r="I32" s="36">
        <v>0</v>
      </c>
      <c r="J32" s="36">
        <v>0</v>
      </c>
      <c r="K32" s="36">
        <v>0</v>
      </c>
      <c r="L32" s="36">
        <v>0</v>
      </c>
      <c r="M32" s="36">
        <v>0</v>
      </c>
      <c r="N32" s="36">
        <v>0</v>
      </c>
      <c r="O32" s="36">
        <v>0</v>
      </c>
      <c r="P32" s="36">
        <v>0</v>
      </c>
      <c r="Q32" s="36">
        <v>0</v>
      </c>
      <c r="R32" s="36">
        <v>0</v>
      </c>
      <c r="S32" s="36">
        <v>0</v>
      </c>
      <c r="T32" s="36">
        <v>0</v>
      </c>
      <c r="U32" s="36">
        <v>0</v>
      </c>
      <c r="V32" s="36">
        <v>0</v>
      </c>
      <c r="W32" s="36">
        <v>0</v>
      </c>
      <c r="X32" s="36">
        <v>0</v>
      </c>
      <c r="Y32" s="36">
        <v>0</v>
      </c>
      <c r="Z32" s="36">
        <v>0</v>
      </c>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row>
    <row r="33" spans="7:25" x14ac:dyDescent="0.3">
      <c r="N33" s="23"/>
      <c r="O33" s="23"/>
      <c r="P33" s="23"/>
      <c r="Q33" s="23"/>
      <c r="R33" s="23"/>
      <c r="S33" s="23"/>
      <c r="T33" s="23"/>
      <c r="U33" s="23"/>
      <c r="V33" s="23"/>
      <c r="W33" s="23"/>
      <c r="X33" s="23"/>
      <c r="Y33" s="23"/>
    </row>
    <row r="34" spans="7:25" x14ac:dyDescent="0.3">
      <c r="G34" s="15"/>
    </row>
    <row r="35" spans="7:25" x14ac:dyDescent="0.3">
      <c r="G35" s="15"/>
      <c r="H35" s="2"/>
    </row>
    <row r="36" spans="7:25" x14ac:dyDescent="0.3">
      <c r="G36" s="15"/>
      <c r="V36" s="2"/>
    </row>
    <row r="37" spans="7:25" x14ac:dyDescent="0.3">
      <c r="G37" s="17"/>
      <c r="V37" s="2"/>
    </row>
    <row r="38" spans="7:25" x14ac:dyDescent="0.3">
      <c r="G38" s="17"/>
      <c r="H38" s="18"/>
      <c r="V38" s="2"/>
    </row>
    <row r="39" spans="7:25" x14ac:dyDescent="0.3">
      <c r="G39" s="18"/>
    </row>
    <row r="52" spans="1:26" x14ac:dyDescent="0.3">
      <c r="A52" s="31"/>
      <c r="B52" s="22"/>
      <c r="C52" s="22"/>
      <c r="D52" s="22"/>
      <c r="E52" s="22"/>
      <c r="F52" s="22"/>
      <c r="G52" s="22"/>
      <c r="H52" s="22"/>
      <c r="I52" s="22"/>
      <c r="J52" s="22"/>
      <c r="K52" s="31"/>
      <c r="L52" s="31"/>
      <c r="M52" s="31"/>
      <c r="N52" s="31"/>
      <c r="O52" s="31"/>
      <c r="P52" s="31"/>
      <c r="Q52" s="31"/>
      <c r="R52" s="31"/>
      <c r="S52" s="31"/>
      <c r="T52" s="31"/>
      <c r="U52" s="31"/>
      <c r="V52" s="31"/>
      <c r="W52" s="31"/>
      <c r="X52" s="31"/>
      <c r="Y52" s="31"/>
      <c r="Z52" s="31"/>
    </row>
    <row r="53" spans="1:26" x14ac:dyDescent="0.3">
      <c r="A53" s="29" t="s">
        <v>5</v>
      </c>
      <c r="B53" s="30">
        <v>45017</v>
      </c>
      <c r="C53" s="30">
        <v>45108</v>
      </c>
      <c r="D53" s="30">
        <v>45200</v>
      </c>
      <c r="E53" s="30">
        <v>45292</v>
      </c>
      <c r="F53" s="30">
        <v>45383</v>
      </c>
      <c r="G53" s="30">
        <v>45474</v>
      </c>
      <c r="H53" s="30">
        <v>45566</v>
      </c>
      <c r="I53" s="30">
        <v>45658</v>
      </c>
      <c r="J53" s="30">
        <v>45748</v>
      </c>
      <c r="K53" s="30">
        <v>45839</v>
      </c>
      <c r="L53" s="30">
        <v>45931</v>
      </c>
      <c r="M53" s="30">
        <v>46023</v>
      </c>
      <c r="N53" s="30">
        <v>46113</v>
      </c>
      <c r="O53" s="30">
        <v>46204</v>
      </c>
      <c r="P53" s="30">
        <v>46296</v>
      </c>
      <c r="Q53" s="30">
        <v>46388</v>
      </c>
      <c r="R53" s="30">
        <v>46478</v>
      </c>
      <c r="S53" s="30">
        <v>46569</v>
      </c>
      <c r="T53" s="30">
        <v>46661</v>
      </c>
      <c r="U53" s="30">
        <v>46753</v>
      </c>
      <c r="V53" s="30">
        <v>46844</v>
      </c>
      <c r="W53" s="30">
        <v>46935</v>
      </c>
      <c r="X53" s="30">
        <v>47027</v>
      </c>
      <c r="Y53" s="30">
        <v>47119</v>
      </c>
      <c r="Z53" s="30">
        <v>47209</v>
      </c>
    </row>
    <row r="54" spans="1:26" x14ac:dyDescent="0.3">
      <c r="A54" s="31" t="s">
        <v>1</v>
      </c>
      <c r="B54" s="32">
        <v>39000</v>
      </c>
      <c r="C54" s="32">
        <v>39000</v>
      </c>
      <c r="D54" s="32">
        <v>39000</v>
      </c>
      <c r="E54" s="32">
        <v>39000</v>
      </c>
      <c r="F54" s="32">
        <v>39000</v>
      </c>
      <c r="G54" s="32">
        <v>39000</v>
      </c>
      <c r="H54" s="32">
        <v>39000</v>
      </c>
      <c r="I54" s="32">
        <v>39000</v>
      </c>
      <c r="J54" s="32">
        <v>39000</v>
      </c>
      <c r="K54" s="32">
        <v>39000</v>
      </c>
      <c r="L54" s="32">
        <v>39000</v>
      </c>
      <c r="M54" s="32">
        <v>39000</v>
      </c>
      <c r="N54" s="32">
        <v>39000</v>
      </c>
      <c r="O54" s="32">
        <v>39000</v>
      </c>
      <c r="P54" s="32">
        <v>39000</v>
      </c>
      <c r="Q54" s="32">
        <v>39000</v>
      </c>
      <c r="R54" s="32">
        <v>39000</v>
      </c>
      <c r="S54" s="32">
        <v>39000</v>
      </c>
      <c r="T54" s="32">
        <v>39000</v>
      </c>
      <c r="U54" s="32">
        <v>39000</v>
      </c>
      <c r="V54" s="32">
        <v>39000</v>
      </c>
      <c r="W54" s="32">
        <v>39000</v>
      </c>
      <c r="X54" s="32">
        <v>39000</v>
      </c>
      <c r="Y54" s="32">
        <v>39000</v>
      </c>
      <c r="Z54" s="32">
        <v>39000</v>
      </c>
    </row>
    <row r="55" spans="1:26" x14ac:dyDescent="0.3">
      <c r="A55" s="31" t="s">
        <v>2</v>
      </c>
      <c r="B55" s="38">
        <v>39000</v>
      </c>
      <c r="C55" s="38">
        <v>39000</v>
      </c>
      <c r="D55" s="38">
        <v>39000</v>
      </c>
      <c r="E55" s="38">
        <v>39000</v>
      </c>
      <c r="F55" s="38">
        <v>39000</v>
      </c>
      <c r="G55" s="38">
        <v>39000</v>
      </c>
      <c r="H55" s="38">
        <v>39000</v>
      </c>
      <c r="I55" s="38">
        <v>39000</v>
      </c>
      <c r="J55" s="38">
        <v>39000</v>
      </c>
      <c r="K55" s="38">
        <v>39000</v>
      </c>
      <c r="L55" s="38">
        <v>39000</v>
      </c>
      <c r="M55" s="38">
        <v>39000</v>
      </c>
      <c r="N55" s="38">
        <v>39000</v>
      </c>
      <c r="O55" s="38">
        <v>39000</v>
      </c>
      <c r="P55" s="38">
        <v>39000</v>
      </c>
      <c r="Q55" s="38">
        <v>39000</v>
      </c>
      <c r="R55" s="38">
        <v>39000</v>
      </c>
      <c r="S55" s="38">
        <v>39000</v>
      </c>
      <c r="T55" s="38">
        <v>39000</v>
      </c>
      <c r="U55" s="38">
        <v>39000</v>
      </c>
      <c r="V55" s="38">
        <v>39000</v>
      </c>
      <c r="W55" s="38">
        <v>39000</v>
      </c>
      <c r="X55" s="38">
        <v>39000</v>
      </c>
      <c r="Y55" s="38">
        <v>39000</v>
      </c>
      <c r="Z55" s="38">
        <v>39000</v>
      </c>
    </row>
    <row r="56" spans="1:26" x14ac:dyDescent="0.3">
      <c r="A56" s="31" t="s">
        <v>3</v>
      </c>
      <c r="B56" s="28">
        <v>0</v>
      </c>
      <c r="C56" s="28">
        <v>0</v>
      </c>
      <c r="D56" s="28">
        <v>0</v>
      </c>
      <c r="E56" s="28">
        <v>0</v>
      </c>
      <c r="F56" s="28">
        <v>0</v>
      </c>
      <c r="G56" s="28">
        <v>0</v>
      </c>
      <c r="H56" s="28">
        <v>0</v>
      </c>
      <c r="I56" s="28">
        <v>0</v>
      </c>
      <c r="J56" s="28">
        <v>0</v>
      </c>
      <c r="K56" s="28">
        <v>0</v>
      </c>
      <c r="L56" s="28">
        <v>0</v>
      </c>
      <c r="M56" s="28">
        <v>0</v>
      </c>
      <c r="N56" s="28">
        <v>0</v>
      </c>
      <c r="O56" s="28">
        <v>0</v>
      </c>
      <c r="P56" s="28">
        <v>0</v>
      </c>
      <c r="Q56" s="28">
        <v>0</v>
      </c>
      <c r="R56" s="28">
        <v>0</v>
      </c>
      <c r="S56" s="28">
        <v>0</v>
      </c>
      <c r="T56" s="28">
        <v>0</v>
      </c>
      <c r="U56" s="28">
        <v>0</v>
      </c>
      <c r="V56" s="28">
        <v>0</v>
      </c>
      <c r="W56" s="28">
        <v>0</v>
      </c>
      <c r="X56" s="28">
        <v>0</v>
      </c>
      <c r="Y56" s="28">
        <v>0</v>
      </c>
      <c r="Z56" s="28">
        <v>0</v>
      </c>
    </row>
    <row r="57" spans="1:26" x14ac:dyDescent="0.3">
      <c r="A57" s="35" t="s">
        <v>4</v>
      </c>
      <c r="B57" s="28">
        <v>0</v>
      </c>
      <c r="C57" s="28">
        <v>0</v>
      </c>
      <c r="D57" s="28">
        <v>0</v>
      </c>
      <c r="E57" s="28">
        <v>0</v>
      </c>
      <c r="F57" s="28">
        <v>0</v>
      </c>
      <c r="G57" s="28">
        <v>0</v>
      </c>
      <c r="H57" s="28">
        <v>0</v>
      </c>
      <c r="I57" s="28">
        <v>0</v>
      </c>
      <c r="J57" s="28">
        <v>0</v>
      </c>
      <c r="K57" s="28">
        <v>0</v>
      </c>
      <c r="L57" s="28">
        <v>0</v>
      </c>
      <c r="M57" s="28">
        <v>0</v>
      </c>
      <c r="N57" s="28">
        <v>0</v>
      </c>
      <c r="O57" s="28">
        <v>0</v>
      </c>
      <c r="P57" s="28">
        <v>0</v>
      </c>
      <c r="Q57" s="28">
        <v>0</v>
      </c>
      <c r="R57" s="28">
        <v>0</v>
      </c>
      <c r="S57" s="28">
        <v>0</v>
      </c>
      <c r="T57" s="28">
        <v>0</v>
      </c>
      <c r="U57" s="28">
        <v>0</v>
      </c>
      <c r="V57" s="28">
        <v>0</v>
      </c>
      <c r="W57" s="28">
        <v>0</v>
      </c>
      <c r="X57" s="28">
        <v>0</v>
      </c>
      <c r="Y57" s="28">
        <v>0</v>
      </c>
      <c r="Z57" s="28">
        <v>0</v>
      </c>
    </row>
    <row r="58" spans="1:26" x14ac:dyDescent="0.3">
      <c r="G58" s="15"/>
    </row>
    <row r="59" spans="1:26" x14ac:dyDescent="0.3">
      <c r="G59" s="16"/>
    </row>
    <row r="60" spans="1:26" x14ac:dyDescent="0.3">
      <c r="G60" s="16"/>
    </row>
    <row r="61" spans="1:26" x14ac:dyDescent="0.3">
      <c r="G61" s="16"/>
    </row>
    <row r="62" spans="1:26" x14ac:dyDescent="0.3">
      <c r="H62" s="2"/>
    </row>
    <row r="67" spans="1:26" x14ac:dyDescent="0.3">
      <c r="I67" s="2"/>
    </row>
    <row r="79" spans="1:26" x14ac:dyDescent="0.3">
      <c r="A79" s="31"/>
      <c r="B79" s="22"/>
      <c r="C79" s="22"/>
      <c r="D79" s="22"/>
      <c r="E79" s="22"/>
      <c r="F79" s="22"/>
      <c r="G79" s="22"/>
      <c r="H79" s="22"/>
      <c r="I79" s="22"/>
      <c r="J79" s="22"/>
      <c r="K79" s="31"/>
      <c r="L79" s="31"/>
      <c r="M79" s="31"/>
      <c r="N79" s="31"/>
      <c r="O79" s="31"/>
      <c r="P79" s="31"/>
      <c r="Q79" s="31"/>
      <c r="R79" s="31"/>
      <c r="S79" s="31"/>
      <c r="T79" s="31"/>
      <c r="U79" s="31"/>
      <c r="V79" s="31"/>
      <c r="W79" s="31"/>
      <c r="X79" s="31"/>
      <c r="Y79" s="31"/>
      <c r="Z79" s="31"/>
    </row>
    <row r="80" spans="1:26" x14ac:dyDescent="0.3">
      <c r="A80" s="37" t="s">
        <v>6</v>
      </c>
      <c r="B80" s="30">
        <v>45017</v>
      </c>
      <c r="C80" s="30">
        <v>45108</v>
      </c>
      <c r="D80" s="30">
        <v>45200</v>
      </c>
      <c r="E80" s="30">
        <v>45292</v>
      </c>
      <c r="F80" s="30">
        <v>45383</v>
      </c>
      <c r="G80" s="30">
        <v>45474</v>
      </c>
      <c r="H80" s="30">
        <v>45566</v>
      </c>
      <c r="I80" s="30">
        <v>45658</v>
      </c>
      <c r="J80" s="30">
        <v>45748</v>
      </c>
      <c r="K80" s="30">
        <v>45839</v>
      </c>
      <c r="L80" s="30">
        <v>45931</v>
      </c>
      <c r="M80" s="30">
        <v>46023</v>
      </c>
      <c r="N80" s="30">
        <v>46113</v>
      </c>
      <c r="O80" s="30">
        <v>46204</v>
      </c>
      <c r="P80" s="30">
        <v>46296</v>
      </c>
      <c r="Q80" s="30">
        <v>46388</v>
      </c>
      <c r="R80" s="30">
        <v>46478</v>
      </c>
      <c r="S80" s="30">
        <v>46569</v>
      </c>
      <c r="T80" s="30">
        <v>46661</v>
      </c>
      <c r="U80" s="30">
        <v>46753</v>
      </c>
      <c r="V80" s="30">
        <v>46844</v>
      </c>
      <c r="W80" s="30">
        <v>46935</v>
      </c>
      <c r="X80" s="30">
        <v>47027</v>
      </c>
      <c r="Y80" s="30">
        <v>47119</v>
      </c>
      <c r="Z80" s="30">
        <v>47209</v>
      </c>
    </row>
    <row r="81" spans="1:26" x14ac:dyDescent="0.3">
      <c r="A81" s="31" t="s">
        <v>1</v>
      </c>
      <c r="B81" s="32">
        <f>SUM($B82:B82)</f>
        <v>319000</v>
      </c>
      <c r="C81" s="32">
        <f>SUM($B82:C82)</f>
        <v>638000</v>
      </c>
      <c r="D81" s="32">
        <f>SUM($B82:D82)</f>
        <v>957000</v>
      </c>
      <c r="E81" s="32">
        <f>SUM($B82:E82)</f>
        <v>1276000</v>
      </c>
      <c r="F81" s="32">
        <f>SUM($B82:F82)</f>
        <v>1595000</v>
      </c>
      <c r="G81" s="32">
        <f>SUM($B82:G82)</f>
        <v>1914000</v>
      </c>
      <c r="H81" s="32">
        <f>SUM($B82:H82)</f>
        <v>2233000</v>
      </c>
      <c r="I81" s="32">
        <f>SUM($B82:I82)</f>
        <v>2552000</v>
      </c>
      <c r="J81" s="32">
        <f>SUM($B82:J82)</f>
        <v>2871000</v>
      </c>
      <c r="K81" s="32">
        <f>SUM($B82:K82)</f>
        <v>3190000</v>
      </c>
      <c r="L81" s="32">
        <f>SUM($B82:L82)</f>
        <v>3509000</v>
      </c>
      <c r="M81" s="32">
        <f>SUM($B82:M82)</f>
        <v>3828000</v>
      </c>
      <c r="N81" s="32">
        <f>SUM($B82:N82)</f>
        <v>4147000</v>
      </c>
      <c r="O81" s="32">
        <f>SUM($B82:O82)</f>
        <v>4466000</v>
      </c>
      <c r="P81" s="32">
        <f>SUM($B82:P82)</f>
        <v>4785000</v>
      </c>
      <c r="Q81" s="32">
        <f>SUM($B82:Q82)</f>
        <v>5104000</v>
      </c>
      <c r="R81" s="32">
        <f>SUM($B82:R82)</f>
        <v>5423000</v>
      </c>
      <c r="S81" s="32">
        <f>SUM($B82:S82)</f>
        <v>5742000</v>
      </c>
      <c r="T81" s="32">
        <f>SUM($B82:T82)</f>
        <v>6061000</v>
      </c>
      <c r="U81" s="32">
        <f>SUM($B82:U82)</f>
        <v>6380000</v>
      </c>
      <c r="V81" s="32">
        <f>SUM($B82:V82)</f>
        <v>6699000</v>
      </c>
      <c r="W81" s="32">
        <f>SUM($B82:W82)</f>
        <v>7018000</v>
      </c>
      <c r="X81" s="32">
        <f>SUM($B82:X82)</f>
        <v>7337000</v>
      </c>
      <c r="Y81" s="32">
        <f>SUM($B82:Y82)</f>
        <v>7656000</v>
      </c>
      <c r="Z81" s="32">
        <f>SUM($B82:Z82)</f>
        <v>7975000</v>
      </c>
    </row>
    <row r="82" spans="1:26" x14ac:dyDescent="0.3">
      <c r="A82" s="31" t="s">
        <v>2</v>
      </c>
      <c r="B82" s="39">
        <f t="shared" ref="B82:Z82" si="0">B4+B30+B55</f>
        <v>319000</v>
      </c>
      <c r="C82" s="39">
        <f t="shared" si="0"/>
        <v>319000</v>
      </c>
      <c r="D82" s="39">
        <f t="shared" si="0"/>
        <v>319000</v>
      </c>
      <c r="E82" s="39">
        <f t="shared" si="0"/>
        <v>319000</v>
      </c>
      <c r="F82" s="39">
        <f t="shared" si="0"/>
        <v>319000</v>
      </c>
      <c r="G82" s="39">
        <f t="shared" si="0"/>
        <v>319000</v>
      </c>
      <c r="H82" s="39">
        <f t="shared" si="0"/>
        <v>319000</v>
      </c>
      <c r="I82" s="39">
        <f t="shared" si="0"/>
        <v>319000</v>
      </c>
      <c r="J82" s="39">
        <f t="shared" si="0"/>
        <v>319000</v>
      </c>
      <c r="K82" s="39">
        <f t="shared" si="0"/>
        <v>319000</v>
      </c>
      <c r="L82" s="39">
        <f t="shared" si="0"/>
        <v>319000</v>
      </c>
      <c r="M82" s="39">
        <f t="shared" si="0"/>
        <v>319000</v>
      </c>
      <c r="N82" s="39">
        <f t="shared" si="0"/>
        <v>319000</v>
      </c>
      <c r="O82" s="39">
        <f t="shared" si="0"/>
        <v>319000</v>
      </c>
      <c r="P82" s="39">
        <f t="shared" si="0"/>
        <v>319000</v>
      </c>
      <c r="Q82" s="39">
        <f t="shared" si="0"/>
        <v>319000</v>
      </c>
      <c r="R82" s="39">
        <f t="shared" si="0"/>
        <v>319000</v>
      </c>
      <c r="S82" s="39">
        <f t="shared" si="0"/>
        <v>319000</v>
      </c>
      <c r="T82" s="39">
        <f t="shared" si="0"/>
        <v>319000</v>
      </c>
      <c r="U82" s="39">
        <f t="shared" si="0"/>
        <v>319000</v>
      </c>
      <c r="V82" s="39">
        <f t="shared" si="0"/>
        <v>319000</v>
      </c>
      <c r="W82" s="39">
        <f t="shared" si="0"/>
        <v>319000</v>
      </c>
      <c r="X82" s="39">
        <f t="shared" si="0"/>
        <v>319000</v>
      </c>
      <c r="Y82" s="39">
        <f t="shared" si="0"/>
        <v>319000</v>
      </c>
      <c r="Z82" s="39">
        <f t="shared" si="0"/>
        <v>319000</v>
      </c>
    </row>
    <row r="83" spans="1:26" x14ac:dyDescent="0.3">
      <c r="A83" s="31" t="s">
        <v>3</v>
      </c>
      <c r="B83" s="28">
        <f>C5+C31+C56</f>
        <v>0</v>
      </c>
      <c r="C83" s="28">
        <f>D5+D31+D56</f>
        <v>0</v>
      </c>
      <c r="D83" s="28">
        <f>D5+D31+D56</f>
        <v>0</v>
      </c>
      <c r="E83" s="28">
        <f>E5+E31+E56</f>
        <v>0</v>
      </c>
      <c r="F83" s="28">
        <f>F5+F31+F56</f>
        <v>0</v>
      </c>
      <c r="G83" s="28">
        <f>G5+G31+G56</f>
        <v>0</v>
      </c>
      <c r="H83" s="28">
        <f>SUM($B84:H84)</f>
        <v>0</v>
      </c>
      <c r="I83" s="28">
        <f>SUM($B84:I84)</f>
        <v>0</v>
      </c>
      <c r="J83" s="28">
        <f>SUM($B84:J84)</f>
        <v>0</v>
      </c>
      <c r="K83" s="28">
        <f>SUM($B84:K84)</f>
        <v>0</v>
      </c>
      <c r="L83" s="28">
        <f>SUM($B84:L84)</f>
        <v>0</v>
      </c>
      <c r="M83" s="28">
        <f>SUM($B84:M84)</f>
        <v>0</v>
      </c>
      <c r="N83" s="28">
        <f>SUM($B84:N84)</f>
        <v>0</v>
      </c>
      <c r="O83" s="28">
        <f>SUM($B84:O84)</f>
        <v>0</v>
      </c>
      <c r="P83" s="28">
        <f>SUM($B84:P84)</f>
        <v>0</v>
      </c>
      <c r="Q83" s="28">
        <f>SUM($B84:Q84)</f>
        <v>0</v>
      </c>
      <c r="R83" s="28">
        <f>SUM($B84:R84)</f>
        <v>0</v>
      </c>
      <c r="S83" s="28">
        <f>SUM($B84:S84)</f>
        <v>0</v>
      </c>
      <c r="T83" s="28">
        <f>SUM($B84:T84)</f>
        <v>0</v>
      </c>
      <c r="U83" s="28">
        <f>SUM($B84:U84)</f>
        <v>0</v>
      </c>
      <c r="V83" s="28">
        <f>SUM($B84:V84)</f>
        <v>0</v>
      </c>
      <c r="W83" s="28">
        <f>SUM($B84:W84)</f>
        <v>0</v>
      </c>
      <c r="X83" s="28">
        <f>SUM($B84:X84)</f>
        <v>0</v>
      </c>
      <c r="Y83" s="28">
        <f>SUM($B84:Y84)</f>
        <v>0</v>
      </c>
      <c r="Z83" s="28">
        <f>SUM($B84:Z84)</f>
        <v>0</v>
      </c>
    </row>
    <row r="84" spans="1:26" x14ac:dyDescent="0.3">
      <c r="A84" s="35" t="s">
        <v>4</v>
      </c>
      <c r="B84" s="39">
        <f>SUM(B57,B32,B6)</f>
        <v>0</v>
      </c>
      <c r="C84" s="39">
        <f>SUM(C57,C32,C6)</f>
        <v>0</v>
      </c>
      <c r="D84" s="39">
        <f>SUM(D57,D32,D6)</f>
        <v>0</v>
      </c>
      <c r="E84" s="39">
        <f t="shared" ref="E84:Z84" si="1">SUM(E57,E32,E6)</f>
        <v>0</v>
      </c>
      <c r="F84" s="39">
        <f t="shared" si="1"/>
        <v>0</v>
      </c>
      <c r="G84" s="39">
        <f t="shared" si="1"/>
        <v>0</v>
      </c>
      <c r="H84" s="39">
        <f t="shared" si="1"/>
        <v>0</v>
      </c>
      <c r="I84" s="39">
        <f t="shared" si="1"/>
        <v>0</v>
      </c>
      <c r="J84" s="39">
        <f t="shared" si="1"/>
        <v>0</v>
      </c>
      <c r="K84" s="39">
        <f t="shared" si="1"/>
        <v>0</v>
      </c>
      <c r="L84" s="39">
        <f t="shared" si="1"/>
        <v>0</v>
      </c>
      <c r="M84" s="39">
        <f t="shared" si="1"/>
        <v>0</v>
      </c>
      <c r="N84" s="39">
        <f t="shared" si="1"/>
        <v>0</v>
      </c>
      <c r="O84" s="39">
        <f t="shared" si="1"/>
        <v>0</v>
      </c>
      <c r="P84" s="39">
        <f t="shared" si="1"/>
        <v>0</v>
      </c>
      <c r="Q84" s="39">
        <f t="shared" si="1"/>
        <v>0</v>
      </c>
      <c r="R84" s="39">
        <f t="shared" si="1"/>
        <v>0</v>
      </c>
      <c r="S84" s="39">
        <f t="shared" si="1"/>
        <v>0</v>
      </c>
      <c r="T84" s="39">
        <f t="shared" si="1"/>
        <v>0</v>
      </c>
      <c r="U84" s="39">
        <f t="shared" si="1"/>
        <v>0</v>
      </c>
      <c r="V84" s="39">
        <f t="shared" si="1"/>
        <v>0</v>
      </c>
      <c r="W84" s="39">
        <f t="shared" si="1"/>
        <v>0</v>
      </c>
      <c r="X84" s="39">
        <f t="shared" si="1"/>
        <v>0</v>
      </c>
      <c r="Y84" s="39">
        <f t="shared" si="1"/>
        <v>0</v>
      </c>
      <c r="Z84" s="39">
        <f t="shared" si="1"/>
        <v>0</v>
      </c>
    </row>
    <row r="87" spans="1:26" x14ac:dyDescent="0.3">
      <c r="I87" s="2"/>
    </row>
  </sheetData>
  <phoneticPr fontId="6" type="noConversion"/>
  <pageMargins left="0.25" right="0.25" top="0.75" bottom="0.75" header="0.3" footer="0.3"/>
  <pageSetup paperSize="5" scale="37" fitToHeight="0" orientation="landscape" r:id="rId1"/>
  <rowBreaks count="1" manualBreakCount="1">
    <brk id="7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pageSetUpPr fitToPage="1"/>
  </sheetPr>
  <dimension ref="A1:Y90"/>
  <sheetViews>
    <sheetView tabSelected="1" view="pageBreakPreview" topLeftCell="A22" zoomScaleNormal="100" zoomScaleSheetLayoutView="100" workbookViewId="0">
      <selection activeCell="A28" sqref="A28:Y32"/>
    </sheetView>
  </sheetViews>
  <sheetFormatPr defaultRowHeight="14.4" x14ac:dyDescent="0.3"/>
  <cols>
    <col min="1" max="1" width="61.88671875" customWidth="1"/>
    <col min="2" max="2" width="17.88671875" customWidth="1"/>
    <col min="3" max="3" width="16.44140625" customWidth="1"/>
    <col min="4" max="6" width="15.44140625" bestFit="1" customWidth="1"/>
    <col min="7" max="7" width="16.44140625" bestFit="1" customWidth="1"/>
    <col min="8" max="10" width="15.44140625" bestFit="1" customWidth="1"/>
    <col min="11" max="11" width="16.44140625" bestFit="1" customWidth="1"/>
    <col min="12" max="14" width="15.44140625" bestFit="1" customWidth="1"/>
    <col min="15" max="15" width="16.44140625" bestFit="1" customWidth="1"/>
    <col min="16" max="18" width="15.44140625" bestFit="1" customWidth="1"/>
    <col min="19" max="19" width="16.44140625" bestFit="1" customWidth="1"/>
    <col min="20" max="22" width="15.44140625" bestFit="1" customWidth="1"/>
    <col min="23" max="25" width="16.44140625" customWidth="1"/>
  </cols>
  <sheetData>
    <row r="1" spans="1:25" x14ac:dyDescent="0.3">
      <c r="B1" s="21"/>
      <c r="C1" s="21"/>
      <c r="D1" s="21"/>
      <c r="E1" s="21"/>
      <c r="F1" s="21"/>
      <c r="G1" s="21"/>
      <c r="H1" s="21"/>
      <c r="I1" s="21"/>
      <c r="J1" s="21"/>
      <c r="K1" s="21"/>
      <c r="L1" s="21"/>
      <c r="M1" s="21"/>
      <c r="N1" s="21"/>
      <c r="O1" s="21"/>
      <c r="P1" s="21"/>
      <c r="Q1" s="21"/>
      <c r="R1" s="21"/>
      <c r="S1" s="21"/>
      <c r="T1" s="21"/>
      <c r="U1" s="21"/>
      <c r="V1" s="21"/>
      <c r="W1" s="21"/>
      <c r="X1" s="21"/>
      <c r="Y1" s="21"/>
    </row>
    <row r="2" spans="1:25" x14ac:dyDescent="0.3">
      <c r="A2" s="40" t="str">
        <f>'Financial Proj'!A2</f>
        <v>Affordable Housing Development Fund</v>
      </c>
      <c r="B2" s="40">
        <f>'Financial Proj'!B2</f>
        <v>45017</v>
      </c>
      <c r="C2" s="40">
        <f>'Financial Proj'!C2</f>
        <v>45108</v>
      </c>
      <c r="D2" s="40">
        <f>'Financial Proj'!D2</f>
        <v>45200</v>
      </c>
      <c r="E2" s="40">
        <f>'Financial Proj'!E2</f>
        <v>45292</v>
      </c>
      <c r="F2" s="40">
        <f>'Financial Proj'!F2</f>
        <v>45383</v>
      </c>
      <c r="G2" s="40">
        <f>'Financial Proj'!G2</f>
        <v>45474</v>
      </c>
      <c r="H2" s="40">
        <f>'Financial Proj'!H2</f>
        <v>45566</v>
      </c>
      <c r="I2" s="40">
        <f>'Financial Proj'!I2</f>
        <v>45658</v>
      </c>
      <c r="J2" s="40">
        <f>'Financial Proj'!J2</f>
        <v>45748</v>
      </c>
      <c r="K2" s="40">
        <f>'Financial Proj'!K2</f>
        <v>45839</v>
      </c>
      <c r="L2" s="40">
        <f>'Financial Proj'!L2</f>
        <v>45931</v>
      </c>
      <c r="M2" s="40">
        <f>'Financial Proj'!M2</f>
        <v>46023</v>
      </c>
      <c r="N2" s="40">
        <f>'Financial Proj'!N2</f>
        <v>46113</v>
      </c>
      <c r="O2" s="40">
        <f>'Financial Proj'!O2</f>
        <v>46204</v>
      </c>
      <c r="P2" s="40">
        <f>'Financial Proj'!P2</f>
        <v>46296</v>
      </c>
      <c r="Q2" s="40">
        <f>'Financial Proj'!Q2</f>
        <v>46388</v>
      </c>
      <c r="R2" s="40">
        <f>'Financial Proj'!R2</f>
        <v>46478</v>
      </c>
      <c r="S2" s="40">
        <f>'Financial Proj'!S2</f>
        <v>46569</v>
      </c>
      <c r="T2" s="40">
        <f>'Financial Proj'!T2</f>
        <v>46661</v>
      </c>
      <c r="U2" s="40">
        <f>'Financial Proj'!U2</f>
        <v>46753</v>
      </c>
      <c r="V2" s="40">
        <f>'Financial Proj'!V2</f>
        <v>46844</v>
      </c>
      <c r="W2" s="40">
        <f>'Financial Proj'!W2</f>
        <v>46935</v>
      </c>
      <c r="X2" s="40">
        <f>'Financial Proj'!X2</f>
        <v>47027</v>
      </c>
      <c r="Y2" s="40">
        <f>'Financial Proj'!Y2</f>
        <v>47119</v>
      </c>
    </row>
    <row r="3" spans="1:25" x14ac:dyDescent="0.3">
      <c r="A3" s="41" t="s">
        <v>7</v>
      </c>
      <c r="B3" s="31">
        <f>SUM($B4:B4)</f>
        <v>0</v>
      </c>
      <c r="C3" s="31">
        <f>SUM($B4:C4)</f>
        <v>0</v>
      </c>
      <c r="D3" s="31">
        <f>SUM($B4:D4)</f>
        <v>0</v>
      </c>
      <c r="E3" s="31">
        <f>SUM($B4:E4)</f>
        <v>0</v>
      </c>
      <c r="F3" s="31">
        <f>SUM($B4:F4)</f>
        <v>0</v>
      </c>
      <c r="G3" s="31">
        <f>SUM($B4:G4)</f>
        <v>0</v>
      </c>
      <c r="H3" s="31">
        <f>SUM($B4:H4)</f>
        <v>12</v>
      </c>
      <c r="I3" s="31">
        <f>SUM($B4:I4)</f>
        <v>12</v>
      </c>
      <c r="J3" s="31">
        <f>SUM($B4:J4)</f>
        <v>12</v>
      </c>
      <c r="K3" s="31">
        <f>SUM($B4:K4)</f>
        <v>12</v>
      </c>
      <c r="L3" s="31">
        <f>SUM($B4:L4)</f>
        <v>12</v>
      </c>
      <c r="M3" s="31">
        <f>SUM($B4:M4)</f>
        <v>24</v>
      </c>
      <c r="N3" s="31">
        <f>SUM($B4:N4)</f>
        <v>24</v>
      </c>
      <c r="O3" s="31">
        <f>SUM($B4:O4)</f>
        <v>24</v>
      </c>
      <c r="P3" s="31">
        <f>SUM($B4:P4)</f>
        <v>24</v>
      </c>
      <c r="Q3" s="31">
        <f>SUM($B4:Q4)</f>
        <v>24</v>
      </c>
      <c r="R3" s="31">
        <f>SUM($B4:R4)</f>
        <v>24</v>
      </c>
      <c r="S3" s="31">
        <f>SUM($B4:S4)</f>
        <v>24</v>
      </c>
      <c r="T3" s="31">
        <f>SUM($B4:T4)</f>
        <v>35</v>
      </c>
      <c r="U3" s="31">
        <f>SUM($B4:U4)</f>
        <v>35</v>
      </c>
      <c r="V3" s="31">
        <f>SUM($B4:V4)</f>
        <v>35</v>
      </c>
      <c r="W3" s="31">
        <f>SUM($B4:W4)</f>
        <v>35</v>
      </c>
      <c r="X3" s="31">
        <f>SUM($B4:X4)</f>
        <v>35</v>
      </c>
      <c r="Y3" s="31">
        <f>SUM($B4:Y4)</f>
        <v>35</v>
      </c>
    </row>
    <row r="4" spans="1:25" x14ac:dyDescent="0.3">
      <c r="A4" s="42" t="s">
        <v>81</v>
      </c>
      <c r="B4" s="43">
        <v>0</v>
      </c>
      <c r="C4" s="43">
        <v>0</v>
      </c>
      <c r="D4" s="43">
        <v>0</v>
      </c>
      <c r="E4" s="43">
        <v>0</v>
      </c>
      <c r="F4" s="43">
        <v>0</v>
      </c>
      <c r="G4" s="43">
        <v>0</v>
      </c>
      <c r="H4" s="43">
        <v>12</v>
      </c>
      <c r="I4" s="43">
        <v>0</v>
      </c>
      <c r="J4" s="43">
        <v>0</v>
      </c>
      <c r="K4" s="43">
        <v>0</v>
      </c>
      <c r="L4" s="43">
        <v>0</v>
      </c>
      <c r="M4" s="43">
        <v>12</v>
      </c>
      <c r="N4" s="43">
        <v>0</v>
      </c>
      <c r="O4" s="43">
        <v>0</v>
      </c>
      <c r="P4" s="43">
        <v>0</v>
      </c>
      <c r="Q4" s="43">
        <v>0</v>
      </c>
      <c r="R4" s="43">
        <v>0</v>
      </c>
      <c r="S4" s="43">
        <v>0</v>
      </c>
      <c r="T4" s="43">
        <v>11</v>
      </c>
      <c r="U4" s="43">
        <v>0</v>
      </c>
      <c r="V4" s="43">
        <v>0</v>
      </c>
      <c r="W4" s="43">
        <v>0</v>
      </c>
      <c r="X4" s="43">
        <v>0</v>
      </c>
      <c r="Y4" s="43">
        <v>0</v>
      </c>
    </row>
    <row r="5" spans="1:25" x14ac:dyDescent="0.3">
      <c r="A5" s="42" t="s">
        <v>8</v>
      </c>
      <c r="B5" s="44">
        <f>SUM($B6:B6)</f>
        <v>0</v>
      </c>
      <c r="C5" s="44">
        <f>SUM($B6:C6)</f>
        <v>0</v>
      </c>
      <c r="D5" s="44">
        <f>SUM($B6:D6)</f>
        <v>0</v>
      </c>
      <c r="E5" s="44">
        <f>SUM($B6:E6)</f>
        <v>0</v>
      </c>
      <c r="F5" s="44">
        <f>SUM($B6:F6)</f>
        <v>0</v>
      </c>
      <c r="G5" s="44">
        <f>SUM($B6:G6)</f>
        <v>0</v>
      </c>
      <c r="H5" s="44">
        <f>SUM($B6:H6)</f>
        <v>0</v>
      </c>
      <c r="I5" s="44">
        <f>SUM($B6:I6)</f>
        <v>0</v>
      </c>
      <c r="J5" s="44">
        <f>SUM($B6:J6)</f>
        <v>0</v>
      </c>
      <c r="K5" s="44">
        <f>SUM($B6:K6)</f>
        <v>0</v>
      </c>
      <c r="L5" s="44">
        <f>SUM($B6:L6)</f>
        <v>0</v>
      </c>
      <c r="M5" s="44">
        <f>SUM($B6:M6)</f>
        <v>0</v>
      </c>
      <c r="N5" s="44">
        <f>SUM($B6:N6)</f>
        <v>0</v>
      </c>
      <c r="O5" s="44">
        <f>SUM($B6:O6)</f>
        <v>0</v>
      </c>
      <c r="P5" s="44">
        <f>SUM($B6:P6)</f>
        <v>0</v>
      </c>
      <c r="Q5" s="44">
        <f>SUM($B6:Q6)</f>
        <v>0</v>
      </c>
      <c r="R5" s="44">
        <f>SUM($B6:R6)</f>
        <v>0</v>
      </c>
      <c r="S5" s="44">
        <f>SUM($B6:S6)</f>
        <v>0</v>
      </c>
      <c r="T5" s="44">
        <f>SUM($B6:T6)</f>
        <v>0</v>
      </c>
      <c r="U5" s="44">
        <f>SUM($B6:U6)</f>
        <v>0</v>
      </c>
      <c r="V5" s="44">
        <f>SUM($B6:V6)</f>
        <v>0</v>
      </c>
      <c r="W5" s="44">
        <f>SUM($B6:W6)</f>
        <v>0</v>
      </c>
      <c r="X5" s="44">
        <f>SUM($B6:X6)</f>
        <v>0</v>
      </c>
      <c r="Y5" s="44">
        <f>SUM($B6:Y6)</f>
        <v>0</v>
      </c>
    </row>
    <row r="6" spans="1:25" x14ac:dyDescent="0.3">
      <c r="A6" s="42" t="s">
        <v>82</v>
      </c>
      <c r="B6" s="44">
        <v>0</v>
      </c>
      <c r="C6" s="44">
        <v>0</v>
      </c>
      <c r="D6" s="44">
        <v>0</v>
      </c>
      <c r="E6" s="44">
        <v>0</v>
      </c>
      <c r="F6" s="44">
        <v>0</v>
      </c>
      <c r="G6" s="44">
        <v>0</v>
      </c>
      <c r="H6" s="44">
        <v>0</v>
      </c>
      <c r="I6" s="44">
        <v>0</v>
      </c>
      <c r="J6" s="44">
        <v>0</v>
      </c>
      <c r="K6" s="44">
        <v>0</v>
      </c>
      <c r="L6" s="44">
        <v>0</v>
      </c>
      <c r="M6" s="44">
        <v>0</v>
      </c>
      <c r="N6" s="44">
        <v>0</v>
      </c>
      <c r="O6" s="44">
        <v>0</v>
      </c>
      <c r="P6" s="44">
        <v>0</v>
      </c>
      <c r="Q6" s="44">
        <v>0</v>
      </c>
      <c r="R6" s="44">
        <v>0</v>
      </c>
      <c r="S6" s="44">
        <v>0</v>
      </c>
      <c r="T6" s="44">
        <v>0</v>
      </c>
      <c r="U6" s="44">
        <v>0</v>
      </c>
      <c r="V6" s="44">
        <v>0</v>
      </c>
      <c r="W6" s="44">
        <v>0</v>
      </c>
      <c r="X6" s="44">
        <v>0</v>
      </c>
      <c r="Y6" s="44">
        <v>0</v>
      </c>
    </row>
    <row r="28" spans="1:25" x14ac:dyDescent="0.3">
      <c r="A28" s="40" t="str">
        <f>'Financial Proj'!A28</f>
        <v>Affordable Housing Development Fund-Mitigation</v>
      </c>
      <c r="B28" s="40">
        <f>'Financial Proj'!B28</f>
        <v>45017</v>
      </c>
      <c r="C28" s="40">
        <f>'Financial Proj'!C28</f>
        <v>45108</v>
      </c>
      <c r="D28" s="40">
        <f>'Financial Proj'!D28</f>
        <v>45200</v>
      </c>
      <c r="E28" s="40">
        <f>'Financial Proj'!E28</f>
        <v>45292</v>
      </c>
      <c r="F28" s="40">
        <f>'Financial Proj'!F28</f>
        <v>45383</v>
      </c>
      <c r="G28" s="40">
        <f>'Financial Proj'!G28</f>
        <v>45474</v>
      </c>
      <c r="H28" s="40">
        <f>'Financial Proj'!H28</f>
        <v>45566</v>
      </c>
      <c r="I28" s="40">
        <f>'Financial Proj'!I28</f>
        <v>45658</v>
      </c>
      <c r="J28" s="40">
        <f>'Financial Proj'!J28</f>
        <v>45748</v>
      </c>
      <c r="K28" s="40">
        <f>'Financial Proj'!K28</f>
        <v>45839</v>
      </c>
      <c r="L28" s="40">
        <f>'Financial Proj'!L28</f>
        <v>45931</v>
      </c>
      <c r="M28" s="40">
        <f>'Financial Proj'!M28</f>
        <v>46023</v>
      </c>
      <c r="N28" s="40">
        <f>'Financial Proj'!N28</f>
        <v>46113</v>
      </c>
      <c r="O28" s="40">
        <f>'Financial Proj'!O28</f>
        <v>46204</v>
      </c>
      <c r="P28" s="40">
        <f>'Financial Proj'!P28</f>
        <v>46296</v>
      </c>
      <c r="Q28" s="40">
        <f>'Financial Proj'!Q28</f>
        <v>46388</v>
      </c>
      <c r="R28" s="40">
        <f>'Financial Proj'!R28</f>
        <v>46478</v>
      </c>
      <c r="S28" s="40">
        <f>'Financial Proj'!S28</f>
        <v>46569</v>
      </c>
      <c r="T28" s="40">
        <f>'Financial Proj'!T28</f>
        <v>46661</v>
      </c>
      <c r="U28" s="40">
        <f>'Financial Proj'!U28</f>
        <v>46753</v>
      </c>
      <c r="V28" s="40">
        <f>'Financial Proj'!V28</f>
        <v>46844</v>
      </c>
      <c r="W28" s="40">
        <f>'Financial Proj'!W28</f>
        <v>46935</v>
      </c>
      <c r="X28" s="40">
        <f>'Financial Proj'!X28</f>
        <v>47027</v>
      </c>
      <c r="Y28" s="40">
        <f>'Financial Proj'!Y28</f>
        <v>47119</v>
      </c>
    </row>
    <row r="29" spans="1:25" x14ac:dyDescent="0.3">
      <c r="A29" s="41" t="s">
        <v>7</v>
      </c>
      <c r="B29" s="45">
        <f>SUM($B30:B30)</f>
        <v>0</v>
      </c>
      <c r="C29" s="45">
        <f>SUM($B30:C30)</f>
        <v>0</v>
      </c>
      <c r="D29" s="45">
        <f>SUM($B30:D30)</f>
        <v>0</v>
      </c>
      <c r="E29" s="45">
        <f>SUM($B30:E30)</f>
        <v>0</v>
      </c>
      <c r="F29" s="45">
        <f>SUM($B30:F30)</f>
        <v>0</v>
      </c>
      <c r="G29" s="45">
        <f>SUM($B30:G30)</f>
        <v>0</v>
      </c>
      <c r="H29" s="45">
        <f>SUM($B30:H30)</f>
        <v>12</v>
      </c>
      <c r="I29" s="45">
        <f>SUM($B30:I30)</f>
        <v>12</v>
      </c>
      <c r="J29" s="45">
        <f>SUM($B30:J30)</f>
        <v>12</v>
      </c>
      <c r="K29" s="45">
        <f>SUM($B30:K30)</f>
        <v>12</v>
      </c>
      <c r="L29" s="45">
        <f>SUM($B30:L30)</f>
        <v>12</v>
      </c>
      <c r="M29" s="45">
        <f>SUM($B30:M30)</f>
        <v>24</v>
      </c>
      <c r="N29" s="45">
        <f>SUM($B30:N30)</f>
        <v>24</v>
      </c>
      <c r="O29" s="45">
        <f>SUM($B30:O30)</f>
        <v>24</v>
      </c>
      <c r="P29" s="45">
        <f>SUM($B30:P30)</f>
        <v>24</v>
      </c>
      <c r="Q29" s="45">
        <f>SUM($B30:Q30)</f>
        <v>24</v>
      </c>
      <c r="R29" s="45">
        <f>SUM($B30:R30)</f>
        <v>24</v>
      </c>
      <c r="S29" s="45">
        <f>SUM($B30:S30)</f>
        <v>24</v>
      </c>
      <c r="T29" s="45">
        <f>SUM($B30:T30)</f>
        <v>35</v>
      </c>
      <c r="U29" s="45">
        <f>SUM($B30:U30)</f>
        <v>35</v>
      </c>
      <c r="V29" s="45">
        <f>SUM($B30:V30)</f>
        <v>35</v>
      </c>
      <c r="W29" s="45">
        <f>SUM($B30:W30)</f>
        <v>35</v>
      </c>
      <c r="X29" s="45">
        <f>SUM($B30:X30)</f>
        <v>35</v>
      </c>
      <c r="Y29" s="45">
        <f>SUM($B30:Y30)</f>
        <v>35</v>
      </c>
    </row>
    <row r="30" spans="1:25" x14ac:dyDescent="0.3">
      <c r="A30" s="42" t="s">
        <v>83</v>
      </c>
      <c r="B30" s="46">
        <v>0</v>
      </c>
      <c r="C30" s="46">
        <v>0</v>
      </c>
      <c r="D30" s="46">
        <v>0</v>
      </c>
      <c r="E30" s="46">
        <v>0</v>
      </c>
      <c r="F30" s="46">
        <v>0</v>
      </c>
      <c r="G30" s="46">
        <v>0</v>
      </c>
      <c r="H30" s="46">
        <v>12</v>
      </c>
      <c r="I30" s="46">
        <v>0</v>
      </c>
      <c r="J30" s="46">
        <v>0</v>
      </c>
      <c r="K30" s="46">
        <v>0</v>
      </c>
      <c r="L30" s="46">
        <v>0</v>
      </c>
      <c r="M30" s="46">
        <v>12</v>
      </c>
      <c r="N30" s="46">
        <v>0</v>
      </c>
      <c r="O30" s="46">
        <v>0</v>
      </c>
      <c r="P30" s="46">
        <v>0</v>
      </c>
      <c r="Q30" s="46">
        <v>0</v>
      </c>
      <c r="R30" s="46">
        <v>0</v>
      </c>
      <c r="S30" s="46">
        <v>0</v>
      </c>
      <c r="T30" s="46">
        <v>11</v>
      </c>
      <c r="U30" s="46">
        <v>0</v>
      </c>
      <c r="V30" s="46">
        <v>0</v>
      </c>
      <c r="W30" s="46">
        <v>0</v>
      </c>
      <c r="X30" s="46">
        <v>0</v>
      </c>
      <c r="Y30" s="46">
        <v>0</v>
      </c>
    </row>
    <row r="31" spans="1:25" x14ac:dyDescent="0.3">
      <c r="A31" s="42" t="s">
        <v>8</v>
      </c>
      <c r="B31" s="44">
        <f>SUM($B32:B32)</f>
        <v>0</v>
      </c>
      <c r="C31" s="44">
        <f>SUM($B32:C32)</f>
        <v>0</v>
      </c>
      <c r="D31" s="44">
        <f>SUM($B32:D32)</f>
        <v>0</v>
      </c>
      <c r="E31" s="44">
        <f>SUM($B32:E32)</f>
        <v>0</v>
      </c>
      <c r="F31" s="44">
        <f>SUM($B32:F32)</f>
        <v>0</v>
      </c>
      <c r="G31" s="44">
        <f>SUM($B32:G32)</f>
        <v>0</v>
      </c>
      <c r="H31" s="44">
        <f>SUM($B32:H32)</f>
        <v>0</v>
      </c>
      <c r="I31" s="44">
        <f>SUM($B32:I32)</f>
        <v>0</v>
      </c>
      <c r="J31" s="44">
        <f>SUM($B32:J32)</f>
        <v>0</v>
      </c>
      <c r="K31" s="44">
        <f>SUM($B32:K32)</f>
        <v>0</v>
      </c>
      <c r="L31" s="44">
        <f>SUM($B32:L32)</f>
        <v>0</v>
      </c>
      <c r="M31" s="44">
        <f>SUM($B32:M32)</f>
        <v>0</v>
      </c>
      <c r="N31" s="44">
        <f>SUM($B32:N32)</f>
        <v>0</v>
      </c>
      <c r="O31" s="44">
        <f>SUM($B32:O32)</f>
        <v>0</v>
      </c>
      <c r="P31" s="44">
        <f>SUM($B32:P32)</f>
        <v>0</v>
      </c>
      <c r="Q31" s="44">
        <f>SUM($B32:Q32)</f>
        <v>0</v>
      </c>
      <c r="R31" s="44">
        <f>SUM($B32:R32)</f>
        <v>0</v>
      </c>
      <c r="S31" s="44">
        <f>SUM($B32:S32)</f>
        <v>0</v>
      </c>
      <c r="T31" s="44">
        <f>SUM($B32:T32)</f>
        <v>0</v>
      </c>
      <c r="U31" s="44">
        <f>SUM($B32:U32)</f>
        <v>0</v>
      </c>
      <c r="V31" s="44">
        <f>SUM($B32:V32)</f>
        <v>0</v>
      </c>
      <c r="W31" s="44">
        <f>SUM($B32:W32)</f>
        <v>0</v>
      </c>
      <c r="X31" s="44">
        <f>SUM($B32:X32)</f>
        <v>0</v>
      </c>
      <c r="Y31" s="44">
        <f>SUM($B32:Y32)</f>
        <v>0</v>
      </c>
    </row>
    <row r="32" spans="1:25" x14ac:dyDescent="0.3">
      <c r="A32" s="42" t="s">
        <v>84</v>
      </c>
      <c r="B32" s="44">
        <v>0</v>
      </c>
      <c r="C32" s="44">
        <v>0</v>
      </c>
      <c r="D32" s="44">
        <v>0</v>
      </c>
      <c r="E32" s="44">
        <v>0</v>
      </c>
      <c r="F32" s="44">
        <v>0</v>
      </c>
      <c r="G32" s="44">
        <v>0</v>
      </c>
      <c r="H32" s="44">
        <v>0</v>
      </c>
      <c r="I32" s="44">
        <v>0</v>
      </c>
      <c r="J32" s="44">
        <v>0</v>
      </c>
      <c r="K32" s="44">
        <v>0</v>
      </c>
      <c r="L32" s="44">
        <v>0</v>
      </c>
      <c r="M32" s="44">
        <v>0</v>
      </c>
      <c r="N32" s="44">
        <v>0</v>
      </c>
      <c r="O32" s="44">
        <v>0</v>
      </c>
      <c r="P32" s="44">
        <v>0</v>
      </c>
      <c r="Q32" s="44">
        <v>0</v>
      </c>
      <c r="R32" s="44">
        <v>0</v>
      </c>
      <c r="S32" s="44">
        <v>0</v>
      </c>
      <c r="T32" s="44">
        <v>0</v>
      </c>
      <c r="U32" s="44">
        <v>0</v>
      </c>
      <c r="V32" s="44">
        <v>0</v>
      </c>
      <c r="W32" s="44">
        <v>0</v>
      </c>
      <c r="X32" s="44">
        <v>0</v>
      </c>
      <c r="Y32" s="44">
        <v>0</v>
      </c>
    </row>
    <row r="36" spans="4:4" x14ac:dyDescent="0.3">
      <c r="D36" s="19"/>
    </row>
    <row r="38" spans="4:4" x14ac:dyDescent="0.3">
      <c r="D38" s="1"/>
    </row>
    <row r="89" spans="3:23" x14ac:dyDescent="0.3">
      <c r="C89" s="1"/>
      <c r="D89" s="1"/>
      <c r="E89" s="1"/>
      <c r="F89" s="1"/>
      <c r="G89" s="1"/>
      <c r="H89" s="1"/>
      <c r="I89" s="1"/>
      <c r="J89" s="1"/>
      <c r="K89" s="1"/>
      <c r="L89" s="1"/>
      <c r="M89" s="1"/>
      <c r="N89" s="1"/>
      <c r="O89" s="1"/>
      <c r="P89" s="1"/>
      <c r="Q89" s="1"/>
      <c r="R89" s="1"/>
      <c r="S89" s="1"/>
      <c r="T89" s="1"/>
      <c r="U89" s="1"/>
      <c r="V89" s="1"/>
      <c r="W89" s="1"/>
    </row>
    <row r="90" spans="3:23" x14ac:dyDescent="0.3">
      <c r="C90" s="1"/>
      <c r="D90" s="1"/>
      <c r="E90" s="1"/>
      <c r="F90" s="1"/>
      <c r="G90" s="1"/>
      <c r="H90" s="1"/>
      <c r="I90" s="1"/>
      <c r="J90" s="1"/>
      <c r="K90" s="1"/>
      <c r="L90" s="1"/>
      <c r="M90" s="1"/>
      <c r="N90" s="1"/>
      <c r="O90" s="1"/>
      <c r="P90" s="1"/>
      <c r="Q90" s="1"/>
      <c r="R90" s="1"/>
      <c r="S90" s="1"/>
      <c r="T90" s="1"/>
      <c r="U90" s="1"/>
      <c r="V90" s="1"/>
      <c r="W90" s="1"/>
    </row>
  </sheetData>
  <phoneticPr fontId="6" type="noConversion"/>
  <pageMargins left="0.25" right="0.25" top="0.75" bottom="0.75" header="0.3" footer="0.3"/>
  <pageSetup paperSize="5" scale="3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9"/>
  <sheetViews>
    <sheetView topLeftCell="B1" workbookViewId="0">
      <selection activeCell="I11" sqref="I11"/>
    </sheetView>
  </sheetViews>
  <sheetFormatPr defaultRowHeight="14.4" x14ac:dyDescent="0.3"/>
  <cols>
    <col min="1" max="1" width="20.44140625" customWidth="1"/>
    <col min="2" max="2" width="32.109375" bestFit="1" customWidth="1"/>
    <col min="3" max="3" width="25.6640625" customWidth="1"/>
    <col min="4" max="5" width="20.44140625" style="3" customWidth="1"/>
    <col min="6" max="6" width="21.6640625" style="3" customWidth="1"/>
  </cols>
  <sheetData>
    <row r="1" spans="1:6" x14ac:dyDescent="0.3">
      <c r="A1" t="s">
        <v>9</v>
      </c>
      <c r="B1" t="s">
        <v>10</v>
      </c>
      <c r="C1" t="s">
        <v>11</v>
      </c>
      <c r="D1" s="3" t="s">
        <v>12</v>
      </c>
      <c r="E1" s="3" t="s">
        <v>13</v>
      </c>
      <c r="F1" s="3" t="s">
        <v>14</v>
      </c>
    </row>
    <row r="2" spans="1:6" x14ac:dyDescent="0.3">
      <c r="A2" t="s">
        <v>15</v>
      </c>
      <c r="B2" t="s">
        <v>16</v>
      </c>
      <c r="C2" t="s">
        <v>17</v>
      </c>
      <c r="D2" s="3" t="s">
        <v>18</v>
      </c>
      <c r="E2" s="3" t="s">
        <v>18</v>
      </c>
      <c r="F2" s="9">
        <f>'DRGR Assumptions'!E27</f>
        <v>16826050</v>
      </c>
    </row>
    <row r="3" spans="1:6" x14ac:dyDescent="0.3">
      <c r="A3" t="s">
        <v>19</v>
      </c>
      <c r="B3" t="s">
        <v>16</v>
      </c>
      <c r="C3" t="s">
        <v>20</v>
      </c>
      <c r="D3" s="3" t="s">
        <v>18</v>
      </c>
      <c r="E3" s="3" t="s">
        <v>18</v>
      </c>
      <c r="F3" s="9">
        <f>'DRGR Assumptions'!F27</f>
        <v>10306150</v>
      </c>
    </row>
    <row r="4" spans="1:6" x14ac:dyDescent="0.3">
      <c r="A4" t="s">
        <v>15</v>
      </c>
      <c r="B4" t="s">
        <v>21</v>
      </c>
      <c r="C4" t="s">
        <v>22</v>
      </c>
      <c r="D4" s="3" t="s">
        <v>18</v>
      </c>
      <c r="E4" s="3" t="s">
        <v>18</v>
      </c>
      <c r="F4" s="9">
        <f>'DRGR Assumptions'!E28</f>
        <v>10095630</v>
      </c>
    </row>
    <row r="5" spans="1:6" x14ac:dyDescent="0.3">
      <c r="A5" t="s">
        <v>19</v>
      </c>
      <c r="B5" t="s">
        <v>21</v>
      </c>
      <c r="C5" t="s">
        <v>23</v>
      </c>
      <c r="D5" s="3" t="s">
        <v>18</v>
      </c>
      <c r="E5" s="3" t="s">
        <v>18</v>
      </c>
      <c r="F5" s="9">
        <f>'DRGR Assumptions'!F28</f>
        <v>6183690</v>
      </c>
    </row>
    <row r="6" spans="1:6" x14ac:dyDescent="0.3">
      <c r="A6" t="s">
        <v>15</v>
      </c>
      <c r="B6" t="s">
        <v>24</v>
      </c>
      <c r="C6" t="s">
        <v>25</v>
      </c>
      <c r="D6" s="3" t="s">
        <v>26</v>
      </c>
      <c r="E6" s="7">
        <f>'DRGR Assumptions'!E13</f>
        <v>1888.3698745440699</v>
      </c>
      <c r="F6" s="9">
        <f>'DRGR Assumptions'!C21</f>
        <v>141338820</v>
      </c>
    </row>
    <row r="7" spans="1:6" x14ac:dyDescent="0.3">
      <c r="A7" t="s">
        <v>19</v>
      </c>
      <c r="B7" t="s">
        <v>24</v>
      </c>
      <c r="C7" t="s">
        <v>27</v>
      </c>
      <c r="D7" s="3" t="s">
        <v>26</v>
      </c>
      <c r="E7" s="7">
        <f>'DRGR Assumptions'!F13</f>
        <v>1156.6483626598258</v>
      </c>
      <c r="F7" s="9">
        <f>'DRGR Assumptions'!D21</f>
        <v>86571660</v>
      </c>
    </row>
    <row r="8" spans="1:6" x14ac:dyDescent="0.3">
      <c r="A8" t="s">
        <v>15</v>
      </c>
      <c r="B8" t="s">
        <v>24</v>
      </c>
      <c r="C8" t="s">
        <v>28</v>
      </c>
      <c r="D8" s="3" t="s">
        <v>29</v>
      </c>
      <c r="E8" s="7">
        <f>'DRGR Assumptions'!G13</f>
        <v>809.30137480460144</v>
      </c>
      <c r="F8" s="9">
        <f>'DRGR Assumptions'!E21</f>
        <v>60573780</v>
      </c>
    </row>
    <row r="9" spans="1:6" x14ac:dyDescent="0.3">
      <c r="A9" t="s">
        <v>19</v>
      </c>
      <c r="B9" t="s">
        <v>24</v>
      </c>
      <c r="C9" t="s">
        <v>30</v>
      </c>
      <c r="D9" s="3" t="s">
        <v>29</v>
      </c>
      <c r="E9" s="7">
        <f>'DRGR Assumptions'!H13</f>
        <v>495.7064411399254</v>
      </c>
      <c r="F9" s="9">
        <f>'DRGR Assumptions'!F21</f>
        <v>37102140</v>
      </c>
    </row>
    <row r="10" spans="1:6" x14ac:dyDescent="0.3">
      <c r="A10" t="s">
        <v>15</v>
      </c>
      <c r="B10" t="s">
        <v>31</v>
      </c>
      <c r="C10" t="s">
        <v>32</v>
      </c>
      <c r="D10" s="3" t="s">
        <v>33</v>
      </c>
      <c r="E10" s="7">
        <f>'DRGR Assumptions'!E15</f>
        <v>94.131654120000022</v>
      </c>
      <c r="F10" s="9">
        <f>'DRGR Assumptions'!C23</f>
        <v>4706582.7060000002</v>
      </c>
    </row>
    <row r="11" spans="1:6" x14ac:dyDescent="0.3">
      <c r="A11" t="s">
        <v>19</v>
      </c>
      <c r="B11" t="s">
        <v>31</v>
      </c>
      <c r="C11" t="s">
        <v>34</v>
      </c>
      <c r="D11" s="3" t="s">
        <v>33</v>
      </c>
      <c r="E11" s="7">
        <f>'DRGR Assumptions'!F15</f>
        <v>57.656725560000005</v>
      </c>
      <c r="F11" s="9">
        <f>'DRGR Assumptions'!D23</f>
        <v>2882836.2779999999</v>
      </c>
    </row>
    <row r="12" spans="1:6" x14ac:dyDescent="0.3">
      <c r="A12" t="s">
        <v>15</v>
      </c>
      <c r="B12" t="s">
        <v>31</v>
      </c>
      <c r="C12" t="s">
        <v>35</v>
      </c>
      <c r="D12" s="3" t="s">
        <v>36</v>
      </c>
      <c r="E12" s="7">
        <f>'DRGR Assumptions'!E16</f>
        <v>93.981284065495217</v>
      </c>
      <c r="F12" s="9">
        <f>'DRGR Assumptions'!C24</f>
        <v>9413165.4120000005</v>
      </c>
    </row>
    <row r="13" spans="1:6" x14ac:dyDescent="0.3">
      <c r="A13" t="s">
        <v>19</v>
      </c>
      <c r="B13" t="s">
        <v>31</v>
      </c>
      <c r="C13" t="s">
        <v>37</v>
      </c>
      <c r="D13" s="3" t="s">
        <v>36</v>
      </c>
      <c r="E13" s="7">
        <f>'DRGR Assumptions'!F16</f>
        <v>57.564622164536743</v>
      </c>
      <c r="F13" s="9">
        <f>'DRGR Assumptions'!D24</f>
        <v>5765672.5559999999</v>
      </c>
    </row>
    <row r="14" spans="1:6" x14ac:dyDescent="0.3">
      <c r="A14" t="s">
        <v>15</v>
      </c>
      <c r="B14" t="s">
        <v>31</v>
      </c>
      <c r="C14" t="s">
        <v>38</v>
      </c>
      <c r="D14" s="3" t="s">
        <v>29</v>
      </c>
      <c r="E14" s="7">
        <f>'DRGR Assumptions'!G16</f>
        <v>80.619830650926531</v>
      </c>
      <c r="F14" s="9">
        <f>SUM('DRGR Assumptions'!E23:E24)</f>
        <v>6051320.6220000014</v>
      </c>
    </row>
    <row r="15" spans="1:6" x14ac:dyDescent="0.3">
      <c r="A15" t="s">
        <v>19</v>
      </c>
      <c r="B15" t="s">
        <v>31</v>
      </c>
      <c r="C15" t="s">
        <v>39</v>
      </c>
      <c r="D15" s="3" t="s">
        <v>29</v>
      </c>
      <c r="E15" s="7">
        <f>'DRGR Assumptions'!H16</f>
        <v>49.38057759623004</v>
      </c>
      <c r="F15" s="9">
        <f>SUM('DRGR Assumptions'!F23:F24)</f>
        <v>3706503.7860000003</v>
      </c>
    </row>
    <row r="16" spans="1:6" x14ac:dyDescent="0.3">
      <c r="A16" t="s">
        <v>15</v>
      </c>
      <c r="B16" t="s">
        <v>40</v>
      </c>
      <c r="C16" t="s">
        <v>41</v>
      </c>
      <c r="D16" s="3" t="s">
        <v>26</v>
      </c>
      <c r="E16" s="7">
        <f>'DRGR Assumptions'!E14</f>
        <v>201.9126</v>
      </c>
      <c r="F16" s="9">
        <f>'DRGR Assumptions'!C22</f>
        <v>14133882</v>
      </c>
    </row>
    <row r="17" spans="1:6" x14ac:dyDescent="0.3">
      <c r="A17" t="s">
        <v>19</v>
      </c>
      <c r="B17" t="s">
        <v>40</v>
      </c>
      <c r="C17" t="s">
        <v>42</v>
      </c>
      <c r="D17" s="3" t="s">
        <v>26</v>
      </c>
      <c r="E17" s="7">
        <f>'DRGR Assumptions'!F14</f>
        <v>123.67379999999999</v>
      </c>
      <c r="F17" s="9">
        <f>'DRGR Assumptions'!D22</f>
        <v>8657166</v>
      </c>
    </row>
    <row r="18" spans="1:6" x14ac:dyDescent="0.3">
      <c r="A18" t="s">
        <v>15</v>
      </c>
      <c r="B18" t="s">
        <v>40</v>
      </c>
      <c r="C18" t="s">
        <v>43</v>
      </c>
      <c r="D18" s="3" t="s">
        <v>29</v>
      </c>
      <c r="E18" s="7">
        <f>'DRGR Assumptions'!G14</f>
        <v>86.533971428571434</v>
      </c>
      <c r="F18" s="9">
        <f>'DRGR Assumptions'!E22</f>
        <v>6057378</v>
      </c>
    </row>
    <row r="19" spans="1:6" x14ac:dyDescent="0.3">
      <c r="A19" t="s">
        <v>19</v>
      </c>
      <c r="B19" t="s">
        <v>40</v>
      </c>
      <c r="C19" t="s">
        <v>44</v>
      </c>
      <c r="D19" s="3" t="s">
        <v>29</v>
      </c>
      <c r="E19" s="7">
        <f>'DRGR Assumptions'!H14</f>
        <v>53.003057142857145</v>
      </c>
      <c r="F19" s="9">
        <f>'DRGR Assumptions'!F22</f>
        <v>3710213.9999999995</v>
      </c>
    </row>
    <row r="20" spans="1:6" x14ac:dyDescent="0.3">
      <c r="A20" t="s">
        <v>15</v>
      </c>
      <c r="B20" t="s">
        <v>45</v>
      </c>
      <c r="C20" t="s">
        <v>46</v>
      </c>
      <c r="D20" s="3" t="s">
        <v>47</v>
      </c>
      <c r="E20" s="7">
        <f>'DRGR Assumptions'!E17</f>
        <v>0</v>
      </c>
      <c r="F20" s="9">
        <f>'DRGR Assumptions'!C25</f>
        <v>3365210</v>
      </c>
    </row>
    <row r="21" spans="1:6" x14ac:dyDescent="0.3">
      <c r="A21" t="s">
        <v>19</v>
      </c>
      <c r="B21" t="s">
        <v>45</v>
      </c>
      <c r="C21" t="s">
        <v>48</v>
      </c>
      <c r="D21" s="3" t="s">
        <v>47</v>
      </c>
      <c r="E21" s="7">
        <f>'DRGR Assumptions'!F17</f>
        <v>0</v>
      </c>
      <c r="F21" s="9">
        <f>'DRGR Assumptions'!D25</f>
        <v>2061229.9999999998</v>
      </c>
    </row>
    <row r="22" spans="1:6" x14ac:dyDescent="0.3">
      <c r="A22" t="s">
        <v>15</v>
      </c>
      <c r="B22" t="s">
        <v>49</v>
      </c>
      <c r="C22" t="s">
        <v>50</v>
      </c>
      <c r="D22" s="3" t="s">
        <v>26</v>
      </c>
      <c r="E22" s="7">
        <f>'DRGR Assumptions'!E18</f>
        <v>13.023162515387622</v>
      </c>
      <c r="F22" s="9">
        <f>'DRGR Assumptions'!C26</f>
        <v>2355647</v>
      </c>
    </row>
    <row r="23" spans="1:6" x14ac:dyDescent="0.3">
      <c r="A23" t="s">
        <v>19</v>
      </c>
      <c r="B23" t="s">
        <v>49</v>
      </c>
      <c r="C23" t="s">
        <v>51</v>
      </c>
      <c r="D23" s="3" t="s">
        <v>26</v>
      </c>
      <c r="E23" s="7">
        <f>'DRGR Assumptions'!F18</f>
        <v>7.9768374846123784</v>
      </c>
      <c r="F23" s="9">
        <f>'DRGR Assumptions'!D26</f>
        <v>1442860.9999999998</v>
      </c>
    </row>
    <row r="24" spans="1:6" x14ac:dyDescent="0.3">
      <c r="A24" t="s">
        <v>15</v>
      </c>
      <c r="B24" t="s">
        <v>49</v>
      </c>
      <c r="C24" t="s">
        <v>52</v>
      </c>
      <c r="D24" s="3" t="s">
        <v>29</v>
      </c>
      <c r="E24" s="7">
        <f>'DRGR Assumptions'!G18</f>
        <v>5.5813553637375524</v>
      </c>
      <c r="F24" s="9">
        <f>'DRGR Assumptions'!E26</f>
        <v>1009563</v>
      </c>
    </row>
    <row r="25" spans="1:6" x14ac:dyDescent="0.3">
      <c r="A25" t="s">
        <v>19</v>
      </c>
      <c r="B25" t="s">
        <v>49</v>
      </c>
      <c r="C25" t="s">
        <v>53</v>
      </c>
      <c r="D25" s="3" t="s">
        <v>29</v>
      </c>
      <c r="E25" s="7">
        <f>'DRGR Assumptions'!H18</f>
        <v>3.4186446362624481</v>
      </c>
      <c r="F25" s="9">
        <f>'DRGR Assumptions'!F26</f>
        <v>618369</v>
      </c>
    </row>
    <row r="28" spans="1:6" x14ac:dyDescent="0.3">
      <c r="D28" s="6"/>
    </row>
    <row r="29" spans="1:6" x14ac:dyDescent="0.3">
      <c r="D29" s="6"/>
    </row>
    <row r="30" spans="1:6" x14ac:dyDescent="0.3">
      <c r="D30" s="6"/>
    </row>
    <row r="31" spans="1:6" x14ac:dyDescent="0.3">
      <c r="D31" s="6"/>
    </row>
    <row r="32" spans="1:6" x14ac:dyDescent="0.3">
      <c r="D32" s="4"/>
      <c r="E32" s="5"/>
    </row>
    <row r="33" spans="4:6" x14ac:dyDescent="0.3">
      <c r="D33" s="4"/>
      <c r="E33" s="5"/>
    </row>
    <row r="34" spans="4:6" x14ac:dyDescent="0.3">
      <c r="D34" s="4"/>
    </row>
    <row r="35" spans="4:6" x14ac:dyDescent="0.3">
      <c r="D35" s="4"/>
    </row>
    <row r="38" spans="4:6" x14ac:dyDescent="0.3">
      <c r="D38" s="8"/>
      <c r="E38" s="9"/>
      <c r="F38" s="7"/>
    </row>
    <row r="39" spans="4:6" x14ac:dyDescent="0.3">
      <c r="D39" s="8"/>
      <c r="E39" s="9"/>
      <c r="F39" s="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H28"/>
  <sheetViews>
    <sheetView workbookViewId="0">
      <selection activeCell="A8" sqref="A8"/>
    </sheetView>
  </sheetViews>
  <sheetFormatPr defaultRowHeight="14.4" x14ac:dyDescent="0.3"/>
  <cols>
    <col min="1" max="1" width="26.88671875" customWidth="1"/>
    <col min="2" max="2" width="20.6640625" bestFit="1" customWidth="1"/>
    <col min="3" max="3" width="16" customWidth="1"/>
    <col min="4" max="4" width="23" customWidth="1"/>
    <col min="5" max="5" width="20.109375" customWidth="1"/>
    <col min="6" max="6" width="15.5546875" customWidth="1"/>
    <col min="7" max="7" width="14.5546875" bestFit="1" customWidth="1"/>
    <col min="8" max="8" width="14.33203125" customWidth="1"/>
  </cols>
  <sheetData>
    <row r="3" spans="1:8" x14ac:dyDescent="0.3">
      <c r="A3" t="s">
        <v>54</v>
      </c>
      <c r="B3" s="3" t="s">
        <v>55</v>
      </c>
      <c r="C3" s="3"/>
      <c r="D3" s="3"/>
    </row>
    <row r="4" spans="1:8" x14ac:dyDescent="0.3">
      <c r="A4" t="s">
        <v>56</v>
      </c>
      <c r="B4" s="6">
        <v>0.7</v>
      </c>
      <c r="C4" s="3"/>
      <c r="D4" s="3"/>
    </row>
    <row r="5" spans="1:8" x14ac:dyDescent="0.3">
      <c r="A5" t="s">
        <v>57</v>
      </c>
      <c r="B5" s="6">
        <v>0.3</v>
      </c>
      <c r="C5" s="3"/>
      <c r="D5" s="3"/>
    </row>
    <row r="6" spans="1:8" x14ac:dyDescent="0.3">
      <c r="B6" s="6"/>
      <c r="C6" s="3"/>
      <c r="D6" s="3"/>
    </row>
    <row r="7" spans="1:8" x14ac:dyDescent="0.3">
      <c r="A7" t="s">
        <v>58</v>
      </c>
      <c r="B7" s="6" t="s">
        <v>59</v>
      </c>
      <c r="C7" s="3" t="s">
        <v>60</v>
      </c>
      <c r="D7" s="3"/>
    </row>
    <row r="8" spans="1:8" x14ac:dyDescent="0.3">
      <c r="A8" t="s">
        <v>61</v>
      </c>
      <c r="B8" s="4">
        <v>336521000</v>
      </c>
      <c r="C8" s="5">
        <f>B8/B10</f>
        <v>0.6201505959708391</v>
      </c>
      <c r="D8" s="3"/>
    </row>
    <row r="9" spans="1:8" x14ac:dyDescent="0.3">
      <c r="A9" t="s">
        <v>62</v>
      </c>
      <c r="B9" s="4">
        <v>206123000</v>
      </c>
      <c r="C9" s="5">
        <f>B9/B10</f>
        <v>0.3798494040291609</v>
      </c>
      <c r="D9" s="3"/>
    </row>
    <row r="10" spans="1:8" x14ac:dyDescent="0.3">
      <c r="A10" t="s">
        <v>63</v>
      </c>
      <c r="B10" s="4">
        <f>SUM(B8:B9)</f>
        <v>542644000</v>
      </c>
      <c r="C10" s="3"/>
      <c r="D10" s="3"/>
    </row>
    <row r="11" spans="1:8" x14ac:dyDescent="0.3">
      <c r="B11" s="4"/>
      <c r="C11" s="3"/>
      <c r="D11" s="3"/>
    </row>
    <row r="12" spans="1:8" ht="15" thickBot="1" x14ac:dyDescent="0.35">
      <c r="A12" t="s">
        <v>64</v>
      </c>
      <c r="B12" s="3" t="s">
        <v>65</v>
      </c>
      <c r="C12" s="3" t="s">
        <v>66</v>
      </c>
      <c r="D12" s="3" t="s">
        <v>67</v>
      </c>
      <c r="E12" s="11" t="s">
        <v>68</v>
      </c>
      <c r="F12" s="11" t="s">
        <v>69</v>
      </c>
      <c r="G12" s="11" t="s">
        <v>70</v>
      </c>
      <c r="H12" s="10" t="s">
        <v>71</v>
      </c>
    </row>
    <row r="13" spans="1:8" ht="15" thickTop="1" x14ac:dyDescent="0.3">
      <c r="A13" t="s">
        <v>0</v>
      </c>
      <c r="B13" s="1">
        <v>74847</v>
      </c>
      <c r="C13" s="9">
        <v>325586400</v>
      </c>
      <c r="D13" s="1">
        <f>Table5[[#This Row],[Total Budget]]/Table5[[#This Row],[Est. Cost Per Unit]]</f>
        <v>4350.0260531484228</v>
      </c>
      <c r="E13" s="7">
        <f>D13*B4*C8</f>
        <v>1888.3698745440699</v>
      </c>
      <c r="F13" s="12">
        <f>D13*B4*C9</f>
        <v>1156.6483626598258</v>
      </c>
      <c r="G13" s="12">
        <f>D13*B5*C8</f>
        <v>809.30137480460144</v>
      </c>
      <c r="H13" s="12">
        <f>D13*B5*C9</f>
        <v>495.7064411399254</v>
      </c>
    </row>
    <row r="14" spans="1:8" x14ac:dyDescent="0.3">
      <c r="A14" t="s">
        <v>72</v>
      </c>
      <c r="B14" s="14">
        <v>70000</v>
      </c>
      <c r="C14" s="24">
        <v>32558640</v>
      </c>
      <c r="D14" s="13">
        <f>Table5[[#This Row],[Total Budget]]/Table5[[#This Row],[Est. Cost Per Unit]]</f>
        <v>465.12342857142858</v>
      </c>
      <c r="E14" s="7">
        <f>D14*B4*C8</f>
        <v>201.9126</v>
      </c>
      <c r="F14" s="12">
        <f>D14*B4*C9</f>
        <v>123.67379999999999</v>
      </c>
      <c r="G14" s="12">
        <f>D14*B5*C8</f>
        <v>86.533971428571434</v>
      </c>
      <c r="H14" s="12">
        <f>D14*B5*C9</f>
        <v>53.003057142857145</v>
      </c>
    </row>
    <row r="15" spans="1:8" x14ac:dyDescent="0.3">
      <c r="A15" t="s">
        <v>73</v>
      </c>
      <c r="B15" s="14">
        <v>50000</v>
      </c>
      <c r="C15" s="24">
        <f>32558640*0.333</f>
        <v>10842027.120000001</v>
      </c>
      <c r="D15" s="13">
        <f>C15/B15</f>
        <v>216.84054240000003</v>
      </c>
      <c r="E15" s="7">
        <f>D15*B4*C8</f>
        <v>94.131654120000022</v>
      </c>
      <c r="F15" s="12">
        <f>D15*B4*C9</f>
        <v>57.656725560000005</v>
      </c>
      <c r="G15" s="12" t="s">
        <v>74</v>
      </c>
      <c r="H15" s="12" t="s">
        <v>74</v>
      </c>
    </row>
    <row r="16" spans="1:8" x14ac:dyDescent="0.3">
      <c r="A16" t="s">
        <v>75</v>
      </c>
      <c r="B16" s="14">
        <v>100160</v>
      </c>
      <c r="C16" s="24">
        <f>32558640*0.666</f>
        <v>21684054.240000002</v>
      </c>
      <c r="D16" s="13">
        <f>C16/B16</f>
        <v>216.49415175718852</v>
      </c>
      <c r="E16" s="7">
        <f>D16*B4*C8</f>
        <v>93.981284065495217</v>
      </c>
      <c r="F16" s="12">
        <f>D16*B4*C9</f>
        <v>57.564622164536743</v>
      </c>
      <c r="G16" s="12">
        <f>SUM(D15:D16)*B5*C8</f>
        <v>80.619830650926531</v>
      </c>
      <c r="H16" s="12">
        <f>SUM(D15:D16)*B5*C9</f>
        <v>49.38057759623004</v>
      </c>
    </row>
    <row r="17" spans="1:8" x14ac:dyDescent="0.3">
      <c r="A17" t="s">
        <v>76</v>
      </c>
      <c r="B17" s="1"/>
      <c r="C17" s="24">
        <v>5426440</v>
      </c>
      <c r="D17" s="1"/>
      <c r="E17" s="7">
        <f>Table5[[#This Row],[Units - FLOR Action Plan]]*C8</f>
        <v>0</v>
      </c>
      <c r="F17" s="12">
        <f>D17*C9</f>
        <v>0</v>
      </c>
      <c r="G17" s="7" t="s">
        <v>18</v>
      </c>
      <c r="H17" s="7" t="s">
        <v>18</v>
      </c>
    </row>
    <row r="18" spans="1:8" x14ac:dyDescent="0.3">
      <c r="A18" t="s">
        <v>77</v>
      </c>
      <c r="B18" s="13">
        <v>180881.33333333334</v>
      </c>
      <c r="C18" s="24">
        <v>5426440</v>
      </c>
      <c r="D18" s="13">
        <v>30</v>
      </c>
      <c r="E18" s="7">
        <f>D18*B4*C8</f>
        <v>13.023162515387622</v>
      </c>
      <c r="F18" s="12">
        <f>D18*B4*C9</f>
        <v>7.9768374846123784</v>
      </c>
      <c r="G18" s="12">
        <f>D18*B5*C8</f>
        <v>5.5813553637375524</v>
      </c>
      <c r="H18" s="12">
        <f>D18*B5*C9</f>
        <v>3.4186446362624481</v>
      </c>
    </row>
    <row r="20" spans="1:8" ht="15" thickBot="1" x14ac:dyDescent="0.35">
      <c r="A20" t="s">
        <v>78</v>
      </c>
      <c r="B20" s="3" t="s">
        <v>66</v>
      </c>
      <c r="C20" s="11" t="s">
        <v>68</v>
      </c>
      <c r="D20" s="11" t="s">
        <v>69</v>
      </c>
      <c r="E20" s="11" t="s">
        <v>70</v>
      </c>
      <c r="F20" s="10" t="s">
        <v>71</v>
      </c>
    </row>
    <row r="21" spans="1:8" ht="15" thickTop="1" x14ac:dyDescent="0.3">
      <c r="A21" t="s">
        <v>0</v>
      </c>
      <c r="B21" s="9">
        <v>325586400</v>
      </c>
      <c r="C21" s="9">
        <f>Table510[[#This Row],[Total Budget]]*$B$4*$C$8</f>
        <v>141338820</v>
      </c>
      <c r="D21" s="9">
        <f>Table510[[#This Row],[Total Budget]]*$B$4*$C$9</f>
        <v>86571660</v>
      </c>
      <c r="E21" s="9">
        <f>Table510[[#This Row],[Total Budget]]*$B$5*$C$8</f>
        <v>60573780</v>
      </c>
      <c r="F21" s="9">
        <f>Table510[[#This Row],[Total Budget]]*$B$5*$C$9</f>
        <v>37102140</v>
      </c>
    </row>
    <row r="22" spans="1:8" x14ac:dyDescent="0.3">
      <c r="A22" t="s">
        <v>72</v>
      </c>
      <c r="B22" s="24">
        <v>32558640</v>
      </c>
      <c r="C22" s="9">
        <f>Table510[[#This Row],[Total Budget]]*$B$4*$C$8</f>
        <v>14133882</v>
      </c>
      <c r="D22" s="15">
        <f>Table510[[#This Row],[Total Budget]]*$B$4*$C$9</f>
        <v>8657166</v>
      </c>
      <c r="E22" s="15">
        <f>Table510[[#This Row],[Total Budget]]*$B$5*$C$8</f>
        <v>6057378</v>
      </c>
      <c r="F22" s="15">
        <f>Table510[[#This Row],[Total Budget]]*$B$5*$C$9</f>
        <v>3710213.9999999995</v>
      </c>
    </row>
    <row r="23" spans="1:8" x14ac:dyDescent="0.3">
      <c r="A23" t="s">
        <v>73</v>
      </c>
      <c r="B23" s="24">
        <f>32558640*0.333</f>
        <v>10842027.120000001</v>
      </c>
      <c r="C23" s="9">
        <f>Table510[[#This Row],[Total Budget]]*$B$4*$C$8</f>
        <v>4706582.7060000002</v>
      </c>
      <c r="D23" s="15">
        <f>Table510[[#This Row],[Total Budget]]*$B$4*$C$9</f>
        <v>2882836.2779999999</v>
      </c>
      <c r="E23" s="15">
        <f>Table510[[#This Row],[Total Budget]]*$B$5*$C$8</f>
        <v>2017106.8740000003</v>
      </c>
      <c r="F23" s="15">
        <f>Table510[[#This Row],[Total Budget]]*$B$5*$C$9</f>
        <v>1235501.2620000001</v>
      </c>
    </row>
    <row r="24" spans="1:8" x14ac:dyDescent="0.3">
      <c r="A24" t="s">
        <v>75</v>
      </c>
      <c r="B24" s="24">
        <f>32558640*0.666</f>
        <v>21684054.240000002</v>
      </c>
      <c r="C24" s="9">
        <f>Table510[[#This Row],[Total Budget]]*$B$4*$C$8</f>
        <v>9413165.4120000005</v>
      </c>
      <c r="D24" s="15">
        <f>Table510[[#This Row],[Total Budget]]*$B$4*$C$9</f>
        <v>5765672.5559999999</v>
      </c>
      <c r="E24" s="15">
        <f>Table510[[#This Row],[Total Budget]]*$B$5*$C$8</f>
        <v>4034213.7480000006</v>
      </c>
      <c r="F24" s="15">
        <f>Table510[[#This Row],[Total Budget]]*$B$5*$C$9</f>
        <v>2471002.5240000002</v>
      </c>
    </row>
    <row r="25" spans="1:8" x14ac:dyDescent="0.3">
      <c r="A25" t="s">
        <v>76</v>
      </c>
      <c r="B25" s="24">
        <v>5426440</v>
      </c>
      <c r="C25" s="9">
        <f>Table510[[#This Row],[Total Budget]]*$C$8</f>
        <v>3365210</v>
      </c>
      <c r="D25" s="15">
        <f>Table510[[#This Row],[Total Budget]]*$C$9</f>
        <v>2061229.9999999998</v>
      </c>
      <c r="E25" s="9" t="s">
        <v>18</v>
      </c>
      <c r="F25" s="9" t="s">
        <v>18</v>
      </c>
    </row>
    <row r="26" spans="1:8" x14ac:dyDescent="0.3">
      <c r="A26" t="s">
        <v>77</v>
      </c>
      <c r="B26" s="24">
        <v>5426440</v>
      </c>
      <c r="C26" s="9">
        <f>Table510[[#This Row],[Total Budget]]*$B$4*$C$8</f>
        <v>2355647</v>
      </c>
      <c r="D26" s="15">
        <f>Table510[[#This Row],[Total Budget]]*$B$4*$C$9</f>
        <v>1442860.9999999998</v>
      </c>
      <c r="E26" s="15">
        <f>Table510[[#This Row],[Total Budget]]*$B$5*$C$8</f>
        <v>1009563</v>
      </c>
      <c r="F26" s="15">
        <f>Table510[[#This Row],[Total Budget]]*$B$5*$C$9</f>
        <v>618369</v>
      </c>
    </row>
    <row r="27" spans="1:8" x14ac:dyDescent="0.3">
      <c r="A27" t="s">
        <v>16</v>
      </c>
      <c r="B27" s="24">
        <v>27132200</v>
      </c>
      <c r="C27" s="9" t="s">
        <v>18</v>
      </c>
      <c r="D27" s="9" t="s">
        <v>18</v>
      </c>
      <c r="E27" s="15">
        <f>Table510[[#This Row],[Total Budget]]*C8</f>
        <v>16826050</v>
      </c>
      <c r="F27" s="15">
        <f>Table510[[#This Row],[Total Budget]]*C9</f>
        <v>10306150</v>
      </c>
    </row>
    <row r="28" spans="1:8" x14ac:dyDescent="0.3">
      <c r="A28" t="s">
        <v>21</v>
      </c>
      <c r="B28" s="24">
        <v>16279320</v>
      </c>
      <c r="C28" s="9" t="s">
        <v>18</v>
      </c>
      <c r="D28" s="9" t="s">
        <v>18</v>
      </c>
      <c r="E28" s="15">
        <f>Table510[[#This Row],[Total Budget]]*C8</f>
        <v>10095630</v>
      </c>
      <c r="F28" s="15">
        <f>Table510[[#This Row],[Total Budget]]*C9</f>
        <v>6183690</v>
      </c>
    </row>
  </sheetData>
  <pageMargins left="0.7" right="0.7" top="0.75" bottom="0.75" header="0.3" footer="0.3"/>
  <tableParts count="4">
    <tablePart r:id="rId1"/>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981659B244BE342A92C3B1847F97C64" ma:contentTypeVersion="8" ma:contentTypeDescription="Create a new document." ma:contentTypeScope="" ma:versionID="a0cfbcbca3b94be280b1a924210df737">
  <xsd:schema xmlns:xsd="http://www.w3.org/2001/XMLSchema" xmlns:xs="http://www.w3.org/2001/XMLSchema" xmlns:p="http://schemas.microsoft.com/office/2006/metadata/properties" xmlns:ns2="2af2b31b-fcf0-44fb-a755-8016889d593d" xmlns:ns3="d410191d-dd08-4971-b00a-0585ce489b21" targetNamespace="http://schemas.microsoft.com/office/2006/metadata/properties" ma:root="true" ma:fieldsID="43ec0814ad548902b2543671838dcc4e" ns2:_="" ns3:_="">
    <xsd:import namespace="2af2b31b-fcf0-44fb-a755-8016889d593d"/>
    <xsd:import namespace="d410191d-dd08-4971-b00a-0585ce489b2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f2b31b-fcf0-44fb-a755-8016889d59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10191d-dd08-4971-b00a-0585ce489b2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D3F92E-2456-47BB-B394-ED6B33819D9D}">
  <ds:schemaRefs>
    <ds:schemaRef ds:uri="http://schemas.openxmlformats.org/package/2006/metadata/core-properties"/>
    <ds:schemaRef ds:uri="http://schemas.microsoft.com/office/2006/documentManagement/types"/>
    <ds:schemaRef ds:uri="http://schemas.microsoft.com/office/2006/metadata/properties"/>
    <ds:schemaRef ds:uri="http://purl.org/dc/elements/1.1/"/>
    <ds:schemaRef ds:uri="http://purl.org/dc/dcmitype/"/>
    <ds:schemaRef ds:uri="http://schemas.microsoft.com/office/infopath/2007/PartnerControls"/>
    <ds:schemaRef ds:uri="http://www.w3.org/XML/1998/namespace"/>
    <ds:schemaRef ds:uri="http://purl.org/dc/terms/"/>
    <ds:schemaRef ds:uri="d410191d-dd08-4971-b00a-0585ce489b21"/>
    <ds:schemaRef ds:uri="2af2b31b-fcf0-44fb-a755-8016889d593d"/>
  </ds:schemaRefs>
</ds:datastoreItem>
</file>

<file path=customXml/itemProps2.xml><?xml version="1.0" encoding="utf-8"?>
<ds:datastoreItem xmlns:ds="http://schemas.openxmlformats.org/officeDocument/2006/customXml" ds:itemID="{F90A06CB-470F-437D-94BE-FBB384C54C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f2b31b-fcf0-44fb-a755-8016889d593d"/>
    <ds:schemaRef ds:uri="d410191d-dd08-4971-b00a-0585ce489b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C1F7F3-B52C-4BAF-9ECE-3EBF0CE906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vt:lpstr>
      <vt:lpstr>Financial Proj</vt:lpstr>
      <vt:lpstr>Performance Proj</vt:lpstr>
      <vt:lpstr>DRGR Projections</vt:lpstr>
      <vt:lpstr>DRGR Assumptions</vt:lpstr>
    </vt:vector>
  </TitlesOfParts>
  <Manager/>
  <Company>Housing and Urban Development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CDBG-DR Program Grantee Projections of Expenditures and Outcomes Template</dc:title>
  <dc:subject/>
  <dc:creator>HUD</dc:creator>
  <cp:keywords/>
  <dc:description/>
  <cp:lastModifiedBy>Castro, Cesar</cp:lastModifiedBy>
  <cp:revision/>
  <dcterms:created xsi:type="dcterms:W3CDTF">2012-04-19T15:15:44Z</dcterms:created>
  <dcterms:modified xsi:type="dcterms:W3CDTF">2022-10-11T12:54:23Z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0x0101002981659B244BE342A92C3B1847F97C64</vt:lpwstr>
  </property>
  <property fmtid="{D5CDD505-2E9C-101B-9397-08002B2CF9AE}" pid="4" name="_dlc_DocIdItemGuid">
    <vt:lpwstr>162c5a86-66ab-4621-bc07-f6ebb66994bd</vt:lpwstr>
  </property>
  <property fmtid="{D5CDD505-2E9C-101B-9397-08002B2CF9AE}" pid="5" name="_dlc_DocId">
    <vt:lpwstr>HUDHUDDRT-5-4157</vt:lpwstr>
  </property>
  <property fmtid="{D5CDD505-2E9C-101B-9397-08002B2CF9AE}" pid="6" name="_dlc_DocIdUrl">
    <vt:lpwstr>http://hudsharepoint.hud.gov/sites/HUD_DRT/_layouts/DocIdRedir.aspx?ID=HUDHUDDRT-5-4157, HUDHUDDRT-5-4157</vt:lpwstr>
  </property>
</Properties>
</file>